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70" windowWidth="22980" windowHeight="9870"/>
  </bookViews>
  <sheets>
    <sheet name="SKUPAJ" sheetId="1" r:id="rId1"/>
    <sheet name="Javne poti, zelene površine" sheetId="4" r:id="rId2"/>
    <sheet name="Otroška igrišča" sheetId="5" r:id="rId3"/>
    <sheet name="BUS postajališča" sheetId="6" r:id="rId4"/>
    <sheet name="Črpališča" sheetId="7" r:id="rId5"/>
  </sheets>
  <calcPr calcId="145621"/>
</workbook>
</file>

<file path=xl/calcChain.xml><?xml version="1.0" encoding="utf-8"?>
<calcChain xmlns="http://schemas.openxmlformats.org/spreadsheetml/2006/main">
  <c r="W42" i="1" l="1"/>
  <c r="W44" i="1"/>
  <c r="W43" i="1"/>
  <c r="W41" i="1"/>
  <c r="W40" i="1"/>
  <c r="W39" i="1"/>
  <c r="W35" i="1" l="1"/>
  <c r="W34" i="1"/>
  <c r="W36" i="1"/>
  <c r="W33" i="1"/>
  <c r="W32" i="1"/>
  <c r="W31" i="1" s="1"/>
  <c r="W29" i="1" l="1"/>
  <c r="W24" i="1"/>
  <c r="W25" i="1"/>
  <c r="G50" i="1" l="1"/>
  <c r="J47" i="1"/>
  <c r="L49" i="1" l="1"/>
  <c r="L47" i="1" s="1"/>
  <c r="W60" i="1" l="1"/>
  <c r="N53" i="1"/>
  <c r="F54" i="1"/>
  <c r="F55" i="1"/>
  <c r="G47" i="1"/>
  <c r="I51" i="1"/>
  <c r="W38" i="1" l="1"/>
  <c r="Q31" i="1"/>
  <c r="Q7" i="1"/>
  <c r="P7" i="1"/>
  <c r="X7" i="1"/>
  <c r="W8" i="1" l="1"/>
  <c r="W7" i="1" s="1"/>
  <c r="F21" i="1" l="1"/>
  <c r="G8" i="1"/>
  <c r="V83" i="1" l="1"/>
  <c r="W83" i="1"/>
  <c r="E83" i="1"/>
  <c r="H83" i="1"/>
  <c r="K83" i="1"/>
  <c r="O83" i="1"/>
  <c r="P83" i="1"/>
  <c r="Q83" i="1"/>
  <c r="F8" i="1" l="1"/>
  <c r="G80" i="1" l="1"/>
  <c r="D80" i="1"/>
  <c r="G60" i="1"/>
  <c r="D60" i="1"/>
  <c r="M47" i="1"/>
  <c r="M83" i="1" s="1"/>
  <c r="N47" i="1"/>
  <c r="N83" i="1" s="1"/>
  <c r="J83" i="1"/>
  <c r="D47" i="1"/>
  <c r="G31" i="1"/>
  <c r="D31" i="1"/>
  <c r="X31" i="1" s="1"/>
  <c r="L83" i="1" l="1"/>
  <c r="G53" i="1"/>
  <c r="D53" i="1"/>
  <c r="F56" i="1" l="1"/>
  <c r="F57" i="1"/>
  <c r="I56" i="1"/>
  <c r="I57" i="1"/>
  <c r="G38" i="1"/>
  <c r="D38" i="1"/>
  <c r="X38" i="1" s="1"/>
  <c r="X83" i="1" s="1"/>
  <c r="G24" i="1"/>
  <c r="D24" i="1"/>
  <c r="G7" i="1"/>
  <c r="D7" i="1"/>
  <c r="D83" i="1" l="1"/>
  <c r="G83" i="1"/>
  <c r="I8" i="1"/>
  <c r="I11" i="1"/>
  <c r="I13" i="1"/>
  <c r="I14" i="1"/>
  <c r="I15" i="1"/>
  <c r="I19" i="1"/>
  <c r="I22" i="1"/>
  <c r="I25" i="1"/>
  <c r="I26" i="1"/>
  <c r="I27" i="1"/>
  <c r="I28" i="1"/>
  <c r="I29" i="1"/>
  <c r="I30" i="1"/>
  <c r="I32" i="1"/>
  <c r="I33" i="1"/>
  <c r="I34" i="1"/>
  <c r="I35" i="1"/>
  <c r="I36" i="1"/>
  <c r="I37" i="1"/>
  <c r="I39" i="1"/>
  <c r="I40" i="1"/>
  <c r="I41" i="1"/>
  <c r="I42" i="1"/>
  <c r="I43" i="1"/>
  <c r="I44" i="1"/>
  <c r="I45" i="1"/>
  <c r="I46" i="1"/>
  <c r="I48" i="1"/>
  <c r="I49" i="1"/>
  <c r="I50" i="1"/>
  <c r="I54" i="1"/>
  <c r="I55" i="1"/>
  <c r="I58" i="1"/>
  <c r="I59" i="1"/>
  <c r="I61" i="1"/>
  <c r="I62" i="1"/>
  <c r="I63" i="1"/>
  <c r="I64" i="1"/>
  <c r="I65" i="1"/>
  <c r="I66" i="1"/>
  <c r="I67" i="1"/>
  <c r="I68" i="1"/>
  <c r="I69" i="1"/>
  <c r="I70" i="1"/>
  <c r="I81" i="1"/>
  <c r="I80" i="1" s="1"/>
  <c r="F9" i="1"/>
  <c r="F10" i="1"/>
  <c r="F11" i="1"/>
  <c r="F12" i="1"/>
  <c r="F13" i="1"/>
  <c r="F16" i="1"/>
  <c r="F17" i="1"/>
  <c r="F18" i="1"/>
  <c r="F20" i="1"/>
  <c r="F22" i="1"/>
  <c r="F25" i="1"/>
  <c r="F26" i="1"/>
  <c r="F27" i="1"/>
  <c r="F28" i="1"/>
  <c r="F29" i="1"/>
  <c r="F32" i="1"/>
  <c r="F33" i="1"/>
  <c r="F34" i="1"/>
  <c r="F35" i="1"/>
  <c r="F36" i="1"/>
  <c r="F39" i="1"/>
  <c r="F40" i="1"/>
  <c r="F41" i="1"/>
  <c r="F42" i="1"/>
  <c r="F43" i="1"/>
  <c r="F44" i="1"/>
  <c r="F48" i="1"/>
  <c r="F49" i="1"/>
  <c r="F50" i="1"/>
  <c r="F58" i="1"/>
  <c r="F61" i="1"/>
  <c r="F62" i="1"/>
  <c r="F63" i="1"/>
  <c r="F64" i="1"/>
  <c r="F65" i="1"/>
  <c r="F66" i="1"/>
  <c r="F67" i="1"/>
  <c r="F68" i="1"/>
  <c r="F69" i="1"/>
  <c r="F70" i="1"/>
  <c r="F81" i="1"/>
  <c r="F80" i="1" s="1"/>
  <c r="I47" i="1" l="1"/>
  <c r="I60" i="1"/>
  <c r="F60" i="1"/>
  <c r="F47" i="1"/>
  <c r="F31" i="1"/>
  <c r="I53" i="1"/>
  <c r="F53" i="1"/>
  <c r="I38" i="1"/>
  <c r="F38" i="1"/>
  <c r="I31" i="1"/>
  <c r="I24" i="1"/>
  <c r="F24" i="1"/>
  <c r="F7" i="1"/>
  <c r="I7" i="1"/>
  <c r="F83" i="1" l="1"/>
  <c r="I83" i="1"/>
</calcChain>
</file>

<file path=xl/comments1.xml><?xml version="1.0" encoding="utf-8"?>
<comments xmlns="http://schemas.openxmlformats.org/spreadsheetml/2006/main">
  <authors>
    <author>Boris</author>
  </authors>
  <commentList>
    <comment ref="W8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stroji, aparati, naprave brez računalnikov</t>
        </r>
      </text>
    </comment>
    <comment ref="T11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cca 10 prireditev letno; VSE Prireditve!??</t>
        </r>
      </text>
    </comment>
    <comment ref="T20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cca 12 prireditev letno; VSE Prireditve!??</t>
        </r>
      </text>
    </comment>
    <comment ref="W24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na vseh lokacijah strojelomna oprema in računalniki</t>
        </r>
      </text>
    </comment>
    <comment ref="W26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samo računalnik</t>
        </r>
      </text>
    </comment>
    <comment ref="W27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samo računalnik</t>
        </r>
      </text>
    </comment>
    <comment ref="W28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samo računalnik</t>
        </r>
      </text>
    </comment>
    <comment ref="W38" authorId="0">
      <text>
        <r>
          <rPr>
            <b/>
            <sz val="9"/>
            <color indexed="81"/>
            <rFont val="Tahoma"/>
            <charset val="1"/>
          </rPr>
          <t>Boris:</t>
        </r>
        <r>
          <rPr>
            <sz val="9"/>
            <color indexed="81"/>
            <rFont val="Tahoma"/>
            <charset val="1"/>
          </rPr>
          <t xml:space="preserve">
na vseh lokacijah strojelomna oprema in računalniki</t>
        </r>
      </text>
    </comment>
    <comment ref="M48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skupna ZV 8000; ZV 3000</t>
        </r>
      </text>
    </comment>
    <comment ref="M49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skupna ZV 15000; zv 3000</t>
        </r>
      </text>
    </comment>
    <comment ref="T49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260 obiskovalcev po prireditvi</t>
        </r>
      </text>
    </comment>
    <comment ref="T51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700 obiskovalcev po prireditvi</t>
        </r>
      </text>
    </comment>
    <comment ref="W61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računalniki</t>
        </r>
      </text>
    </comment>
    <comment ref="W62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sortirna linija</t>
        </r>
      </text>
    </comment>
    <comment ref="W63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tehtnica</t>
        </r>
      </text>
    </comment>
  </commentList>
</comments>
</file>

<file path=xl/sharedStrings.xml><?xml version="1.0" encoding="utf-8"?>
<sst xmlns="http://schemas.openxmlformats.org/spreadsheetml/2006/main" count="365" uniqueCount="274">
  <si>
    <t xml:space="preserve">Št. </t>
  </si>
  <si>
    <t>OBJEKT</t>
  </si>
  <si>
    <t>1.</t>
  </si>
  <si>
    <t>3.</t>
  </si>
  <si>
    <t>4.</t>
  </si>
  <si>
    <t>OBČINA LAŠKO</t>
  </si>
  <si>
    <t xml:space="preserve"> 1. kategorija</t>
  </si>
  <si>
    <t xml:space="preserve"> 2. kategorija</t>
  </si>
  <si>
    <t xml:space="preserve"> 3. kategorija</t>
  </si>
  <si>
    <t>2.</t>
  </si>
  <si>
    <t>OŠ PRIMOŽA TRUBARJA LAŠKO</t>
  </si>
  <si>
    <t>OŠ Reka</t>
  </si>
  <si>
    <t>PŠ Šentrupert</t>
  </si>
  <si>
    <t>OŠ RIMSKE TOPLICE</t>
  </si>
  <si>
    <t>VRTEC LAŠKO</t>
  </si>
  <si>
    <t>Vrtec Rimske Toplice</t>
  </si>
  <si>
    <t>Vrtec Laško</t>
  </si>
  <si>
    <t>Vrtec Zidani Most</t>
  </si>
  <si>
    <t>Vrtec Sedraž</t>
  </si>
  <si>
    <t>Vrtec Jurklošter</t>
  </si>
  <si>
    <t>Vrtec Debro</t>
  </si>
  <si>
    <t>Vrtec Rečica</t>
  </si>
  <si>
    <t>STIK LAŠKO</t>
  </si>
  <si>
    <t>5.</t>
  </si>
  <si>
    <t>6.</t>
  </si>
  <si>
    <t>KNJIŽNICA LAŠKO</t>
  </si>
  <si>
    <t>Knjižnica Laško, Aškerčev trg 4</t>
  </si>
  <si>
    <t>Knjižnica Jurklošter</t>
  </si>
  <si>
    <t>7.</t>
  </si>
  <si>
    <t>KOMUNALA LAŠKO</t>
  </si>
  <si>
    <t>Uprava</t>
  </si>
  <si>
    <t>Mrliška vežica Laško</t>
  </si>
  <si>
    <t>Mrliška vežica Sedraž</t>
  </si>
  <si>
    <t>Mrliška vežica Jurklošter</t>
  </si>
  <si>
    <t>Mrliška vežica Vrh</t>
  </si>
  <si>
    <t>Mrliška vežica Širje</t>
  </si>
  <si>
    <t>Mrliška vežica Rečica</t>
  </si>
  <si>
    <t>Zbirni center deponija Strensko</t>
  </si>
  <si>
    <t>Bivalni kontejner deponija Strensko</t>
  </si>
  <si>
    <t>8.</t>
  </si>
  <si>
    <t>NAHAJALIŠČE oz. NASLOV</t>
  </si>
  <si>
    <t>KNV</t>
  </si>
  <si>
    <t>faktor</t>
  </si>
  <si>
    <t>ZV</t>
  </si>
  <si>
    <t>UMETNIŠKA DELA</t>
  </si>
  <si>
    <t xml:space="preserve">ZALOGE </t>
  </si>
  <si>
    <t xml:space="preserve">TEMELJNE POŽARNE NEVARNOSTI </t>
  </si>
  <si>
    <t>OPREMA Pohištvo, drobni inventar, ostalo</t>
  </si>
  <si>
    <t>ODGOVORNOST</t>
  </si>
  <si>
    <t>STROJELOM</t>
  </si>
  <si>
    <t>Splošna in delodajalčeva</t>
  </si>
  <si>
    <t>Hišna in zemljiška posest</t>
  </si>
  <si>
    <t>Javne prireditve</t>
  </si>
  <si>
    <t>Javne površine</t>
  </si>
  <si>
    <t>Število zaposlenih</t>
  </si>
  <si>
    <t>Objekt</t>
  </si>
  <si>
    <t>Kartuzijska Pristava</t>
  </si>
  <si>
    <t xml:space="preserve">BUS postajališča </t>
  </si>
  <si>
    <t>Po seznamu</t>
  </si>
  <si>
    <t>Črpališča Laško</t>
  </si>
  <si>
    <t>Črpališča Rimske Toplice</t>
  </si>
  <si>
    <t>Kulturni center Laško</t>
  </si>
  <si>
    <t>Dom svobode</t>
  </si>
  <si>
    <t>Aškerčeva domačija</t>
  </si>
  <si>
    <t>Rimske Toplice</t>
  </si>
  <si>
    <t>Hotel Savinja</t>
  </si>
  <si>
    <t>Muzej Laško</t>
  </si>
  <si>
    <t>TIC Laško</t>
  </si>
  <si>
    <t>Knjižnica Laško</t>
  </si>
  <si>
    <t>Glasbena šola</t>
  </si>
  <si>
    <t>Valvasorjev trg 2</t>
  </si>
  <si>
    <t>GLASBENA ŠOLA LAŠKO-RADEČE</t>
  </si>
  <si>
    <t xml:space="preserve">Gasilski dom </t>
  </si>
  <si>
    <t>Jurklošter 24</t>
  </si>
  <si>
    <t xml:space="preserve">Vodomerne postaja </t>
  </si>
  <si>
    <t>Po seznamu (13x)</t>
  </si>
  <si>
    <t>Po seznamu (1x)</t>
  </si>
  <si>
    <t>RAČUNALNIKI IN OPREMA ALL RISK</t>
  </si>
  <si>
    <t>Prenosni</t>
  </si>
  <si>
    <t>Ostalo</t>
  </si>
  <si>
    <t>POŽAR + ODG + RAČ + STROJELOM</t>
  </si>
  <si>
    <t>Stroji, aparati, naprave</t>
  </si>
  <si>
    <t>Mehanska oprema</t>
  </si>
  <si>
    <t>Knjižnica Rimske Toplice</t>
  </si>
  <si>
    <t>Knjižnica Zidani Most</t>
  </si>
  <si>
    <t>Knjižnica Šentrupert</t>
  </si>
  <si>
    <t>Dvorana Tri Lilije</t>
  </si>
  <si>
    <t>Mrliška vežica Rimske Toplice</t>
  </si>
  <si>
    <t>Otroška igrišča 7x (po seznamu)</t>
  </si>
  <si>
    <t xml:space="preserve">po seznamu </t>
  </si>
  <si>
    <t>SKUPAJ</t>
  </si>
  <si>
    <t>OSNOVNA SREDSTVA po ZAVAROVANCIH</t>
  </si>
  <si>
    <t xml:space="preserve">faktor prevrednotenja </t>
  </si>
  <si>
    <t>Objekt občinske uprave</t>
  </si>
  <si>
    <t>Mestna ulica 2, , 3270 Laško</t>
  </si>
  <si>
    <t>P,V,K</t>
  </si>
  <si>
    <t>Polsovni prostor</t>
  </si>
  <si>
    <t>Mestna ul 11, 3270 Laško</t>
  </si>
  <si>
    <t>Mestna ul 18, 3270 Laško</t>
  </si>
  <si>
    <t>P</t>
  </si>
  <si>
    <t>Marija Gradec 33, , 3270 Laško</t>
  </si>
  <si>
    <t>Objekt -repetitorska postaja</t>
  </si>
  <si>
    <t>Laziše, 3272 Rimske Toplice</t>
  </si>
  <si>
    <t>Trg svobode 6, 3270 Laško</t>
  </si>
  <si>
    <t>Glavni most čez reko Savinjo</t>
  </si>
  <si>
    <t>Polsovno stanovanjski objekt</t>
  </si>
  <si>
    <t>Šmarjeta 8, 3272 Rimske Toplice</t>
  </si>
  <si>
    <t>Poslovni objekt</t>
  </si>
  <si>
    <t>Valvazorjev trg 4, 3270 Laško</t>
  </si>
  <si>
    <t xml:space="preserve">Zidani Most 12 1432 Zidani Most </t>
  </si>
  <si>
    <t>Aškerčeva 6, 3272 Rimske Toplice</t>
  </si>
  <si>
    <t>Valvazorjev trg 1, 3270 Laško</t>
  </si>
  <si>
    <t>OŠ Laško -matična šola</t>
  </si>
  <si>
    <t>Trubarjeva ulica 20, , 3270 Laško</t>
  </si>
  <si>
    <t>PŠ Debro</t>
  </si>
  <si>
    <t>Poženelova ulica 26, , 3270 Laško</t>
  </si>
  <si>
    <t>PŠ Rečica</t>
  </si>
  <si>
    <t>Zgornja Rečica 26, 3270 Laško</t>
  </si>
  <si>
    <t>Reka 32, 3270 Laško</t>
  </si>
  <si>
    <t>PŠ Vrh</t>
  </si>
  <si>
    <t>Vrh nad Laškim 20, 3270 Laško</t>
  </si>
  <si>
    <t>Šentrupert 89, 3271 Šentrupert</t>
  </si>
  <si>
    <t>OŠ Rimske Toplice -matična šola</t>
  </si>
  <si>
    <t>Aškerčeva cesta 1, 3272 Rimske Toplice</t>
  </si>
  <si>
    <t>PŠ Sedraž</t>
  </si>
  <si>
    <t>Sedraž 21, 3270 Laško</t>
  </si>
  <si>
    <t>PŠ Jurklošter</t>
  </si>
  <si>
    <t>Jurklošter 23, 3273 Jurklošter</t>
  </si>
  <si>
    <t>PŠ Zidani Most</t>
  </si>
  <si>
    <t>Zidani most 34, 1432 Zidani Most</t>
  </si>
  <si>
    <t>PŠ Laziše</t>
  </si>
  <si>
    <t>Laziše 29, 3272 Rimske Toplice</t>
  </si>
  <si>
    <t>Cesta na Svetino 2A, 3270 Laško</t>
  </si>
  <si>
    <t>Cankarjeva 14, 3271 Rimske Toplice</t>
  </si>
  <si>
    <t>Poženelova 24, 3270 Laško</t>
  </si>
  <si>
    <t>Aškerčev trg 5, 3270 Laško</t>
  </si>
  <si>
    <t>TIC Laško, Valvazorjev trg 1, 3270 Laško</t>
  </si>
  <si>
    <t xml:space="preserve"> Poženelova ulica 22, 3270 Laško</t>
  </si>
  <si>
    <t>Šentrupert 89, 3271 Šentruper</t>
  </si>
  <si>
    <t>V,K</t>
  </si>
  <si>
    <t>P,V</t>
  </si>
  <si>
    <t>V</t>
  </si>
  <si>
    <t>Podšmihel 1E</t>
  </si>
  <si>
    <t>100000/30000</t>
  </si>
  <si>
    <t>OPREMA Stroji in naprave vključno z računalniki *</t>
  </si>
  <si>
    <t>P -požarni alarmni sistem povezan z dežurnim centrom</t>
  </si>
  <si>
    <t xml:space="preserve">Opombe </t>
  </si>
  <si>
    <t>TEHNIČNO varovanje</t>
  </si>
  <si>
    <t>V -vlomske javljalne naprave povezane z dežurnim centrom</t>
  </si>
  <si>
    <t>K -avtomatske kamere za nadzor</t>
  </si>
  <si>
    <t>OPREMA, stroji in naprave vključno z računalniki *</t>
  </si>
  <si>
    <t>pri vseh, razen Občina Laško in OŠ Antona Aškerca Rimske Toplice</t>
  </si>
  <si>
    <t>ocenjene vrednosti</t>
  </si>
  <si>
    <t>V, K</t>
  </si>
  <si>
    <t>Lokalne ceste</t>
  </si>
  <si>
    <t>tm</t>
  </si>
  <si>
    <t>Javne poti</t>
  </si>
  <si>
    <t>Zelenice</t>
  </si>
  <si>
    <r>
      <t>m</t>
    </r>
    <r>
      <rPr>
        <vertAlign val="superscript"/>
        <sz val="10"/>
        <rFont val="Arial"/>
        <family val="2"/>
        <charset val="238"/>
      </rPr>
      <t>2</t>
    </r>
  </si>
  <si>
    <t>Travniki in brežine</t>
  </si>
  <si>
    <t>Pločniki</t>
  </si>
  <si>
    <t>Parkirišča</t>
  </si>
  <si>
    <t>Odjemna mesta javne razsvetljave</t>
  </si>
  <si>
    <t>kom</t>
  </si>
  <si>
    <t>zap št.</t>
  </si>
  <si>
    <t xml:space="preserve">Lokacija </t>
  </si>
  <si>
    <t>Poženelova ulica</t>
  </si>
  <si>
    <t>K.o.Debro</t>
  </si>
  <si>
    <t>48/49</t>
  </si>
  <si>
    <t>Cesta v Rečico 6</t>
  </si>
  <si>
    <t>K.o.Rečica</t>
  </si>
  <si>
    <t>1230/13</t>
  </si>
  <si>
    <t>Cesta v rečico 16</t>
  </si>
  <si>
    <t>1230/33</t>
  </si>
  <si>
    <t>Huda Jama</t>
  </si>
  <si>
    <t>K.o.Sedraž</t>
  </si>
  <si>
    <t>470/3</t>
  </si>
  <si>
    <t>Rimska cesta</t>
  </si>
  <si>
    <t>K.o.Laško</t>
  </si>
  <si>
    <t>246/21</t>
  </si>
  <si>
    <t>Taborje</t>
  </si>
  <si>
    <t>K.o.Reka</t>
  </si>
  <si>
    <t>124/2</t>
  </si>
  <si>
    <t>Strmca</t>
  </si>
  <si>
    <t>K.o.Šmihel</t>
  </si>
  <si>
    <t>513/3</t>
  </si>
  <si>
    <t>Marija Gradec</t>
  </si>
  <si>
    <t>Naziv osnovnega sredstva</t>
  </si>
  <si>
    <t>Nabavna vrednost/ZV</t>
  </si>
  <si>
    <t>nalet vozila na 1. riziko</t>
  </si>
  <si>
    <t>kategorija</t>
  </si>
  <si>
    <t>Avtobusno postajališče Zg. Rečica</t>
  </si>
  <si>
    <t>Avtobusno postajališče v Mišjem Dolu</t>
  </si>
  <si>
    <t>Avtobusno postajališče Huda Jama</t>
  </si>
  <si>
    <t>Avtobusno postajališče Debro (Lapornik smer za Laško)</t>
  </si>
  <si>
    <t>Avtobusno postajališče Rimske Toplice</t>
  </si>
  <si>
    <t>Avtobusno postajališče Rečica</t>
  </si>
  <si>
    <t>Avtobusno postajališče Zidani Most - Vila</t>
  </si>
  <si>
    <t>Avtobusno postajališče Zdravilišče Laško</t>
  </si>
  <si>
    <t>Avtobusno postajališče Reka (mlakar)</t>
  </si>
  <si>
    <t>Avtobusno postajališče OŠ Trubarjevo nabrežje</t>
  </si>
  <si>
    <t>Avtobusno postajališče Debro (za Celje)</t>
  </si>
  <si>
    <t>Avtobusno postajališče Rimske terme (stara pošta)</t>
  </si>
  <si>
    <t>zavarovanje temeljnih požarnih nevarnosti in nalet vozila</t>
  </si>
  <si>
    <t>prva kategorija</t>
  </si>
  <si>
    <t xml:space="preserve">druga kategorija </t>
  </si>
  <si>
    <t>tretja kategorija</t>
  </si>
  <si>
    <t>Z. ŠT.</t>
  </si>
  <si>
    <t>LAŠKO</t>
  </si>
  <si>
    <t>D.V.</t>
  </si>
  <si>
    <t>PROIZVAJALEC</t>
  </si>
  <si>
    <t>TIP ČRPALKE</t>
  </si>
  <si>
    <t>Q, H</t>
  </si>
  <si>
    <t>Nab.vred. 2 kom črpalk in regulacije</t>
  </si>
  <si>
    <t>Opomba</t>
  </si>
  <si>
    <t>črpališče Podšmihel</t>
  </si>
  <si>
    <t>FLYGT</t>
  </si>
  <si>
    <t>4 l/s; 6m</t>
  </si>
  <si>
    <t>Marija  Gradec</t>
  </si>
  <si>
    <t>ZENIT</t>
  </si>
  <si>
    <t>MAN 550/2/80 AOFT-E</t>
  </si>
  <si>
    <t>4 l/s; 25m</t>
  </si>
  <si>
    <t>Centralno črp. desnega brega (Rimska cesta)</t>
  </si>
  <si>
    <t>WILO</t>
  </si>
  <si>
    <t>WILO-EMU FA10.34E</t>
  </si>
  <si>
    <t>Centralno črp. pri Bezgovšku  (Trubarjevo nabrežje)</t>
  </si>
  <si>
    <t>črpališče 1.4 na Poženelovi ulici</t>
  </si>
  <si>
    <t>6,4 l/s; 5m</t>
  </si>
  <si>
    <t xml:space="preserve">črpališče 20 Radoblje </t>
  </si>
  <si>
    <t>FIPS</t>
  </si>
  <si>
    <t>FMC 75.5-2/145</t>
  </si>
  <si>
    <t>dobavljiv drug model</t>
  </si>
  <si>
    <t>RIMSKE TOPLICE</t>
  </si>
  <si>
    <t>Nab.vred. ene črpalke</t>
  </si>
  <si>
    <t xml:space="preserve"> črpališče 14 na Zdraviliški ulici pri cvetličarni Marjetka</t>
  </si>
  <si>
    <t>KSB</t>
  </si>
  <si>
    <t>KRTF 80-250/252UG-S</t>
  </si>
  <si>
    <t>32,14 m3/h; 57,50 m</t>
  </si>
  <si>
    <t>črpališče 14.1 Poljane (Drnovšek)</t>
  </si>
  <si>
    <t>AMAREX NF 80-220/034ULG-150</t>
  </si>
  <si>
    <t>24,63 m3/h; 6,88 m</t>
  </si>
  <si>
    <t xml:space="preserve"> črpališče 15 v Cankarjevi ulici</t>
  </si>
  <si>
    <t>AMAREX NF 80-220/034ULG-180</t>
  </si>
  <si>
    <t>23 m3/h; 11,20 m</t>
  </si>
  <si>
    <t xml:space="preserve"> črpališče 15.1 na Završnikovi ulici</t>
  </si>
  <si>
    <t xml:space="preserve"> črpališče 16 pri marketu TUŠ</t>
  </si>
  <si>
    <t>ZENIT ITT</t>
  </si>
  <si>
    <t>100 TW 220 U 404 20-100</t>
  </si>
  <si>
    <t>20 m3/h</t>
  </si>
  <si>
    <t xml:space="preserve"> črpališče 18 pri bazenu</t>
  </si>
  <si>
    <t>LOWARA</t>
  </si>
  <si>
    <t>dobavljiv drug model!</t>
  </si>
  <si>
    <t xml:space="preserve"> črpališče Sevce</t>
  </si>
  <si>
    <t>FDL 86-21</t>
  </si>
  <si>
    <t>6,6 l/s; 25m</t>
  </si>
  <si>
    <t xml:space="preserve">  črp. pri žel. Postaji (tlačni kolektor RT-ČN Laško)</t>
  </si>
  <si>
    <t>KRT3F80-316/23 2UG-S</t>
  </si>
  <si>
    <t>47,15 m3/h; 59,74 m</t>
  </si>
  <si>
    <t>V vsakem črpališču sta dve črpalki za primer če ena odpove.</t>
  </si>
  <si>
    <t>Strensko</t>
  </si>
  <si>
    <t>Laško</t>
  </si>
  <si>
    <t>Sedraž</t>
  </si>
  <si>
    <t xml:space="preserve">Jurklošter  </t>
  </si>
  <si>
    <t>Vrh nad Laškim</t>
  </si>
  <si>
    <t>Širje</t>
  </si>
  <si>
    <t>Rečica</t>
  </si>
  <si>
    <t>Javne poti, lokalne ceste, zelene površine</t>
  </si>
  <si>
    <t xml:space="preserve">Tehnično in Fizično varovanje </t>
  </si>
  <si>
    <t>V, F</t>
  </si>
  <si>
    <t>F -fizično varovanje</t>
  </si>
  <si>
    <t>Javne poti, lokalne ceste, zelene površine, otroška igrišča, … za JR 2016-2021</t>
  </si>
  <si>
    <t>Otroška igrišča za JR 2016-2021</t>
  </si>
  <si>
    <t>Avtobusna postajališča za JR 2016-2021</t>
  </si>
  <si>
    <t>SEZNAM ČRPALIŠČ IN ČRPALK za JR 2016-2021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</si>
</sst>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9" fillId="0" borderId="0"/>
    <xf numFmtId="0" fontId="8" fillId="0" borderId="0"/>
    <xf numFmtId="0" fontId="12" fillId="0" borderId="0"/>
    <xf numFmtId="0" fontId="14" fillId="0" borderId="0"/>
  </cellStyleXfs>
  <cellXfs count="220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Border="1"/>
    <xf numFmtId="4" fontId="5" fillId="0" borderId="1" xfId="0" applyNumberFormat="1" applyFont="1" applyFill="1" applyBorder="1" applyAlignment="1">
      <alignment wrapText="1"/>
    </xf>
    <xf numFmtId="4" fontId="5" fillId="0" borderId="3" xfId="0" applyNumberFormat="1" applyFont="1" applyFill="1" applyBorder="1"/>
    <xf numFmtId="4" fontId="5" fillId="0" borderId="13" xfId="0" applyNumberFormat="1" applyFont="1" applyFill="1" applyBorder="1" applyAlignment="1">
      <alignment wrapText="1"/>
    </xf>
    <xf numFmtId="4" fontId="7" fillId="0" borderId="1" xfId="0" applyNumberFormat="1" applyFont="1" applyFill="1" applyBorder="1"/>
    <xf numFmtId="4" fontId="5" fillId="0" borderId="18" xfId="0" applyNumberFormat="1" applyFont="1" applyFill="1" applyBorder="1"/>
    <xf numFmtId="0" fontId="2" fillId="0" borderId="3" xfId="0" applyFont="1" applyBorder="1" applyAlignment="1">
      <alignment wrapText="1"/>
    </xf>
    <xf numFmtId="4" fontId="5" fillId="0" borderId="0" xfId="0" applyNumberFormat="1" applyFont="1" applyFill="1" applyBorder="1"/>
    <xf numFmtId="4" fontId="5" fillId="0" borderId="15" xfId="0" applyNumberFormat="1" applyFont="1" applyFill="1" applyBorder="1"/>
    <xf numFmtId="4" fontId="5" fillId="0" borderId="15" xfId="0" applyNumberFormat="1" applyFont="1" applyFill="1" applyBorder="1" applyAlignment="1">
      <alignment wrapText="1"/>
    </xf>
    <xf numFmtId="4" fontId="5" fillId="0" borderId="16" xfId="0" applyNumberFormat="1" applyFont="1" applyFill="1" applyBorder="1"/>
    <xf numFmtId="4" fontId="5" fillId="0" borderId="5" xfId="0" applyNumberFormat="1" applyFont="1" applyFill="1" applyBorder="1"/>
    <xf numFmtId="4" fontId="5" fillId="0" borderId="0" xfId="0" applyNumberFormat="1" applyFont="1" applyFill="1" applyBorder="1" applyAlignment="1">
      <alignment wrapText="1"/>
    </xf>
    <xf numFmtId="4" fontId="5" fillId="0" borderId="3" xfId="0" applyNumberFormat="1" applyFont="1" applyFill="1" applyBorder="1" applyAlignment="1">
      <alignment wrapText="1"/>
    </xf>
    <xf numFmtId="4" fontId="5" fillId="0" borderId="4" xfId="0" applyNumberFormat="1" applyFont="1" applyFill="1" applyBorder="1"/>
    <xf numFmtId="4" fontId="5" fillId="0" borderId="5" xfId="0" applyNumberFormat="1" applyFont="1" applyFill="1" applyBorder="1" applyAlignment="1">
      <alignment wrapText="1"/>
    </xf>
    <xf numFmtId="0" fontId="0" fillId="0" borderId="0" xfId="0"/>
    <xf numFmtId="0" fontId="0" fillId="0" borderId="0" xfId="0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3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/>
    <xf numFmtId="4" fontId="5" fillId="0" borderId="13" xfId="0" applyNumberFormat="1" applyFont="1" applyFill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wrapText="1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/>
    <xf numFmtId="0" fontId="11" fillId="0" borderId="0" xfId="0" applyFont="1"/>
    <xf numFmtId="0" fontId="2" fillId="0" borderId="18" xfId="0" applyFont="1" applyBorder="1" applyAlignment="1">
      <alignment wrapText="1"/>
    </xf>
    <xf numFmtId="0" fontId="2" fillId="0" borderId="24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19" xfId="0" applyFont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0" fillId="0" borderId="0" xfId="0"/>
    <xf numFmtId="4" fontId="5" fillId="0" borderId="1" xfId="0" applyNumberFormat="1" applyFont="1" applyFill="1" applyBorder="1"/>
    <xf numFmtId="4" fontId="5" fillId="0" borderId="13" xfId="0" applyNumberFormat="1" applyFont="1" applyFill="1" applyBorder="1"/>
    <xf numFmtId="4" fontId="0" fillId="0" borderId="0" xfId="0" applyNumberFormat="1"/>
    <xf numFmtId="4" fontId="10" fillId="0" borderId="1" xfId="0" applyNumberFormat="1" applyFont="1" applyFill="1" applyBorder="1"/>
    <xf numFmtId="4" fontId="5" fillId="0" borderId="1" xfId="0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/>
    <xf numFmtId="4" fontId="10" fillId="2" borderId="1" xfId="0" applyNumberFormat="1" applyFont="1" applyFill="1" applyBorder="1" applyAlignment="1">
      <alignment wrapText="1"/>
    </xf>
    <xf numFmtId="0" fontId="5" fillId="0" borderId="9" xfId="0" applyFont="1" applyBorder="1"/>
    <xf numFmtId="4" fontId="5" fillId="3" borderId="1" xfId="0" applyNumberFormat="1" applyFont="1" applyFill="1" applyBorder="1"/>
    <xf numFmtId="0" fontId="0" fillId="3" borderId="0" xfId="0" applyFill="1"/>
    <xf numFmtId="0" fontId="12" fillId="0" borderId="0" xfId="3"/>
    <xf numFmtId="0" fontId="16" fillId="0" borderId="0" xfId="3" applyFont="1"/>
    <xf numFmtId="0" fontId="12" fillId="0" borderId="0" xfId="3" applyAlignment="1">
      <alignment horizontal="left"/>
    </xf>
    <xf numFmtId="0" fontId="13" fillId="0" borderId="0" xfId="3" applyFont="1"/>
    <xf numFmtId="3" fontId="14" fillId="0" borderId="0" xfId="3" applyNumberFormat="1" applyFont="1" applyBorder="1"/>
    <xf numFmtId="3" fontId="14" fillId="0" borderId="0" xfId="3" applyNumberFormat="1" applyFont="1" applyFill="1" applyBorder="1"/>
    <xf numFmtId="0" fontId="14" fillId="0" borderId="37" xfId="3" applyFont="1" applyBorder="1"/>
    <xf numFmtId="3" fontId="14" fillId="0" borderId="38" xfId="3" applyNumberFormat="1" applyFont="1" applyBorder="1"/>
    <xf numFmtId="0" fontId="14" fillId="0" borderId="39" xfId="3" applyFont="1" applyBorder="1"/>
    <xf numFmtId="0" fontId="14" fillId="0" borderId="28" xfId="3" applyFont="1" applyBorder="1"/>
    <xf numFmtId="0" fontId="14" fillId="0" borderId="40" xfId="3" applyFont="1" applyBorder="1"/>
    <xf numFmtId="0" fontId="14" fillId="0" borderId="30" xfId="3" applyFont="1" applyFill="1" applyBorder="1"/>
    <xf numFmtId="0" fontId="14" fillId="0" borderId="41" xfId="3" applyFont="1" applyBorder="1" applyAlignment="1"/>
    <xf numFmtId="0" fontId="14" fillId="0" borderId="42" xfId="3" applyFont="1" applyBorder="1" applyAlignment="1"/>
    <xf numFmtId="0" fontId="12" fillId="0" borderId="0" xfId="3"/>
    <xf numFmtId="0" fontId="12" fillId="0" borderId="5" xfId="3" applyBorder="1"/>
    <xf numFmtId="0" fontId="12" fillId="0" borderId="0" xfId="3" applyBorder="1"/>
    <xf numFmtId="0" fontId="13" fillId="0" borderId="0" xfId="3" applyFont="1"/>
    <xf numFmtId="0" fontId="14" fillId="0" borderId="1" xfId="3" applyFont="1" applyBorder="1" applyAlignment="1">
      <alignment horizontal="center" vertical="center"/>
    </xf>
    <xf numFmtId="0" fontId="12" fillId="0" borderId="33" xfId="3" applyBorder="1" applyAlignment="1">
      <alignment horizontal="center" vertical="center"/>
    </xf>
    <xf numFmtId="0" fontId="12" fillId="0" borderId="2" xfId="3" applyBorder="1" applyAlignment="1">
      <alignment wrapText="1"/>
    </xf>
    <xf numFmtId="0" fontId="12" fillId="0" borderId="34" xfId="3" applyBorder="1" applyAlignment="1">
      <alignment wrapText="1"/>
    </xf>
    <xf numFmtId="0" fontId="12" fillId="0" borderId="35" xfId="3" applyBorder="1" applyAlignment="1">
      <alignment horizontal="center" vertical="center"/>
    </xf>
    <xf numFmtId="0" fontId="12" fillId="0" borderId="36" xfId="3" applyBorder="1"/>
    <xf numFmtId="0" fontId="12" fillId="0" borderId="14" xfId="3" applyBorder="1" applyAlignment="1">
      <alignment horizontal="center" vertical="center"/>
    </xf>
    <xf numFmtId="0" fontId="12" fillId="0" borderId="23" xfId="3" applyBorder="1"/>
    <xf numFmtId="0" fontId="0" fillId="0" borderId="0" xfId="0"/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Fill="1" applyBorder="1" applyAlignment="1">
      <alignment vertical="center" wrapText="1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12" fillId="0" borderId="0" xfId="3"/>
    <xf numFmtId="0" fontId="14" fillId="0" borderId="0" xfId="3" applyFont="1" applyAlignment="1">
      <alignment horizontal="center"/>
    </xf>
    <xf numFmtId="0" fontId="19" fillId="0" borderId="0" xfId="3" applyFont="1" applyAlignment="1">
      <alignment horizontal="center"/>
    </xf>
    <xf numFmtId="0" fontId="12" fillId="0" borderId="43" xfId="3" applyBorder="1"/>
    <xf numFmtId="0" fontId="14" fillId="0" borderId="44" xfId="3" applyFont="1" applyBorder="1" applyAlignment="1">
      <alignment horizontal="right"/>
    </xf>
    <xf numFmtId="0" fontId="14" fillId="0" borderId="45" xfId="3" applyFont="1" applyBorder="1" applyAlignment="1">
      <alignment horizontal="right"/>
    </xf>
    <xf numFmtId="0" fontId="14" fillId="0" borderId="43" xfId="3" applyFont="1" applyBorder="1"/>
    <xf numFmtId="8" fontId="18" fillId="0" borderId="46" xfId="3" applyNumberFormat="1" applyFont="1" applyBorder="1"/>
    <xf numFmtId="8" fontId="18" fillId="0" borderId="47" xfId="3" applyNumberFormat="1" applyFont="1" applyBorder="1"/>
    <xf numFmtId="0" fontId="12" fillId="0" borderId="0" xfId="3" applyAlignment="1">
      <alignment horizontal="right"/>
    </xf>
    <xf numFmtId="0" fontId="14" fillId="0" borderId="43" xfId="3" applyFont="1" applyBorder="1" applyAlignment="1">
      <alignment horizontal="right"/>
    </xf>
    <xf numFmtId="0" fontId="12" fillId="0" borderId="43" xfId="3" applyBorder="1" applyAlignment="1">
      <alignment horizontal="right"/>
    </xf>
    <xf numFmtId="0" fontId="18" fillId="7" borderId="6" xfId="3" applyFont="1" applyFill="1" applyBorder="1" applyAlignment="1">
      <alignment horizontal="center"/>
    </xf>
    <xf numFmtId="0" fontId="18" fillId="8" borderId="10" xfId="3" applyFont="1" applyFill="1" applyBorder="1" applyAlignment="1">
      <alignment horizontal="center"/>
    </xf>
    <xf numFmtId="0" fontId="18" fillId="8" borderId="7" xfId="3" applyFont="1" applyFill="1" applyBorder="1" applyAlignment="1">
      <alignment horizontal="center"/>
    </xf>
    <xf numFmtId="0" fontId="14" fillId="0" borderId="48" xfId="3" applyFont="1" applyBorder="1" applyAlignment="1">
      <alignment horizontal="right"/>
    </xf>
    <xf numFmtId="0" fontId="14" fillId="0" borderId="49" xfId="3" applyFont="1" applyBorder="1"/>
    <xf numFmtId="0" fontId="14" fillId="0" borderId="49" xfId="3" applyFont="1" applyBorder="1" applyAlignment="1">
      <alignment horizontal="right"/>
    </xf>
    <xf numFmtId="8" fontId="18" fillId="0" borderId="50" xfId="3" applyNumberFormat="1" applyFont="1" applyBorder="1"/>
    <xf numFmtId="0" fontId="14" fillId="0" borderId="51" xfId="3" applyFont="1" applyBorder="1"/>
    <xf numFmtId="0" fontId="14" fillId="0" borderId="51" xfId="3" applyFont="1" applyBorder="1" applyAlignment="1">
      <alignment horizontal="right"/>
    </xf>
    <xf numFmtId="0" fontId="18" fillId="8" borderId="20" xfId="3" applyFont="1" applyFill="1" applyBorder="1" applyAlignment="1">
      <alignment horizontal="center"/>
    </xf>
    <xf numFmtId="0" fontId="18" fillId="8" borderId="20" xfId="3" applyFont="1" applyFill="1" applyBorder="1" applyAlignment="1">
      <alignment horizontal="right"/>
    </xf>
    <xf numFmtId="0" fontId="12" fillId="0" borderId="49" xfId="3" applyBorder="1"/>
    <xf numFmtId="0" fontId="12" fillId="0" borderId="49" xfId="3" applyBorder="1" applyAlignment="1">
      <alignment horizontal="right"/>
    </xf>
    <xf numFmtId="8" fontId="18" fillId="0" borderId="50" xfId="3" applyNumberFormat="1" applyFont="1" applyBorder="1" applyAlignment="1">
      <alignment horizontal="right"/>
    </xf>
    <xf numFmtId="8" fontId="18" fillId="0" borderId="46" xfId="3" applyNumberFormat="1" applyFont="1" applyBorder="1" applyAlignment="1">
      <alignment horizontal="right"/>
    </xf>
    <xf numFmtId="8" fontId="18" fillId="0" borderId="47" xfId="3" applyNumberFormat="1" applyFont="1" applyBorder="1" applyAlignment="1">
      <alignment horizontal="right"/>
    </xf>
    <xf numFmtId="8" fontId="12" fillId="0" borderId="0" xfId="3" applyNumberFormat="1"/>
    <xf numFmtId="0" fontId="20" fillId="8" borderId="10" xfId="3" applyFont="1" applyFill="1" applyBorder="1" applyAlignment="1">
      <alignment horizontal="center"/>
    </xf>
    <xf numFmtId="0" fontId="20" fillId="8" borderId="7" xfId="3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21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" xfId="0" applyFont="1" applyBorder="1"/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7" fillId="0" borderId="1" xfId="0" applyFont="1" applyBorder="1"/>
    <xf numFmtId="0" fontId="10" fillId="0" borderId="1" xfId="0" applyFont="1" applyBorder="1"/>
    <xf numFmtId="0" fontId="5" fillId="0" borderId="1" xfId="0" applyFont="1" applyBorder="1" applyAlignment="1">
      <alignment horizontal="right"/>
    </xf>
    <xf numFmtId="0" fontId="5" fillId="0" borderId="1" xfId="0" applyFont="1" applyFill="1" applyBorder="1"/>
    <xf numFmtId="4" fontId="7" fillId="0" borderId="1" xfId="0" applyNumberFormat="1" applyFont="1" applyBorder="1"/>
    <xf numFmtId="0" fontId="10" fillId="0" borderId="13" xfId="0" applyFont="1" applyBorder="1"/>
    <xf numFmtId="0" fontId="5" fillId="0" borderId="13" xfId="0" applyFont="1" applyFill="1" applyBorder="1"/>
    <xf numFmtId="0" fontId="10" fillId="0" borderId="14" xfId="0" applyFont="1" applyBorder="1"/>
    <xf numFmtId="0" fontId="5" fillId="0" borderId="15" xfId="0" applyFont="1" applyBorder="1"/>
    <xf numFmtId="4" fontId="7" fillId="0" borderId="0" xfId="0" applyNumberFormat="1" applyFont="1" applyBorder="1"/>
    <xf numFmtId="0" fontId="10" fillId="0" borderId="0" xfId="0" applyFont="1" applyBorder="1"/>
    <xf numFmtId="4" fontId="7" fillId="0" borderId="0" xfId="0" applyNumberFormat="1" applyFont="1"/>
    <xf numFmtId="0" fontId="5" fillId="0" borderId="3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/>
    <xf numFmtId="0" fontId="5" fillId="0" borderId="4" xfId="0" applyFont="1" applyBorder="1" applyAlignment="1">
      <alignment horizontal="right"/>
    </xf>
    <xf numFmtId="4" fontId="7" fillId="0" borderId="4" xfId="0" applyNumberFormat="1" applyFont="1" applyBorder="1"/>
    <xf numFmtId="4" fontId="7" fillId="0" borderId="13" xfId="0" applyNumberFormat="1" applyFont="1" applyBorder="1"/>
    <xf numFmtId="0" fontId="10" fillId="0" borderId="4" xfId="0" applyFont="1" applyBorder="1"/>
    <xf numFmtId="0" fontId="5" fillId="0" borderId="4" xfId="0" applyFont="1" applyBorder="1"/>
    <xf numFmtId="4" fontId="23" fillId="0" borderId="17" xfId="0" applyNumberFormat="1" applyFont="1" applyFill="1" applyBorder="1" applyAlignment="1">
      <alignment horizontal="center" vertical="center"/>
    </xf>
    <xf numFmtId="4" fontId="23" fillId="0" borderId="24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/>
    <xf numFmtId="4" fontId="5" fillId="0" borderId="0" xfId="0" applyNumberFormat="1" applyFont="1" applyBorder="1" applyAlignment="1">
      <alignment horizontal="center" vertical="center"/>
    </xf>
    <xf numFmtId="0" fontId="24" fillId="0" borderId="0" xfId="0" applyFont="1"/>
    <xf numFmtId="0" fontId="7" fillId="0" borderId="25" xfId="0" applyFont="1" applyBorder="1"/>
    <xf numFmtId="0" fontId="7" fillId="0" borderId="28" xfId="0" applyFont="1" applyBorder="1"/>
    <xf numFmtId="0" fontId="7" fillId="0" borderId="30" xfId="0" applyFont="1" applyBorder="1"/>
    <xf numFmtId="0" fontId="1" fillId="0" borderId="1" xfId="0" applyFont="1" applyFill="1" applyBorder="1" applyAlignment="1">
      <alignment wrapText="1"/>
    </xf>
    <xf numFmtId="4" fontId="7" fillId="0" borderId="0" xfId="0" applyNumberFormat="1" applyFont="1" applyFill="1"/>
    <xf numFmtId="4" fontId="0" fillId="0" borderId="1" xfId="0" applyNumberFormat="1" applyFill="1" applyBorder="1" applyAlignment="1">
      <alignment vertical="center" wrapText="1"/>
    </xf>
    <xf numFmtId="4" fontId="0" fillId="4" borderId="0" xfId="0" applyNumberFormat="1" applyFill="1"/>
    <xf numFmtId="4" fontId="0" fillId="6" borderId="0" xfId="0" applyNumberFormat="1" applyFill="1"/>
    <xf numFmtId="4" fontId="0" fillId="5" borderId="0" xfId="0" applyNumberFormat="1" applyFill="1"/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4" fontId="5" fillId="2" borderId="1" xfId="0" applyNumberFormat="1" applyFont="1" applyFill="1" applyBorder="1"/>
    <xf numFmtId="0" fontId="22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/>
    </xf>
    <xf numFmtId="0" fontId="12" fillId="0" borderId="0" xfId="3" applyBorder="1" applyAlignment="1">
      <alignment horizontal="center"/>
    </xf>
    <xf numFmtId="0" fontId="12" fillId="0" borderId="5" xfId="3" applyBorder="1" applyAlignment="1">
      <alignment horizontal="center"/>
    </xf>
    <xf numFmtId="0" fontId="14" fillId="0" borderId="1" xfId="3" applyFont="1" applyBorder="1" applyAlignment="1">
      <alignment horizontal="center"/>
    </xf>
    <xf numFmtId="0" fontId="12" fillId="0" borderId="2" xfId="3" applyBorder="1" applyAlignment="1">
      <alignment horizontal="center" vertical="center"/>
    </xf>
    <xf numFmtId="0" fontId="17" fillId="0" borderId="0" xfId="0" applyFont="1" applyAlignment="1">
      <alignment horizontal="center"/>
    </xf>
  </cellXfs>
  <cellStyles count="5">
    <cellStyle name="Navadno" xfId="0" builtinId="0"/>
    <cellStyle name="Navadno 2" xfId="2"/>
    <cellStyle name="Navadno 2 2" xfId="4"/>
    <cellStyle name="Navadno 3" xfId="1"/>
    <cellStyle name="Navadno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90"/>
  <sheetViews>
    <sheetView tabSelected="1" topLeftCell="D1" zoomScale="70" zoomScaleNormal="70" workbookViewId="0">
      <pane ySplit="2595" topLeftCell="A52" activePane="bottomLeft"/>
      <selection activeCell="O1" sqref="O1:O1048576"/>
      <selection pane="bottomLeft" activeCell="W83" sqref="W83"/>
    </sheetView>
  </sheetViews>
  <sheetFormatPr defaultRowHeight="15" x14ac:dyDescent="0.25"/>
  <cols>
    <col min="1" max="1" width="9.85546875" customWidth="1"/>
    <col min="2" max="2" width="44.28515625" customWidth="1"/>
    <col min="3" max="3" width="39.7109375" customWidth="1"/>
    <col min="4" max="4" width="12" customWidth="1"/>
    <col min="5" max="5" width="8.85546875" customWidth="1"/>
    <col min="6" max="7" width="13.140625" customWidth="1"/>
    <col min="8" max="8" width="8.85546875" customWidth="1"/>
    <col min="9" max="9" width="11.28515625" customWidth="1"/>
    <col min="10" max="12" width="8.85546875" customWidth="1"/>
    <col min="13" max="13" width="15.5703125" customWidth="1"/>
    <col min="14" max="14" width="9.85546875" customWidth="1"/>
    <col min="15" max="15" width="9.7109375" style="20" customWidth="1"/>
    <col min="16" max="16" width="9.7109375" style="19" customWidth="1"/>
    <col min="17" max="17" width="12.42578125" customWidth="1"/>
    <col min="18" max="18" width="14.42578125" style="20" customWidth="1"/>
    <col min="19" max="19" width="12.85546875" customWidth="1"/>
    <col min="20" max="20" width="12.7109375" customWidth="1"/>
    <col min="21" max="21" width="13.7109375" customWidth="1"/>
    <col min="22" max="23" width="13.28515625" customWidth="1"/>
    <col min="24" max="24" width="13" customWidth="1"/>
    <col min="26" max="27" width="13.7109375" customWidth="1"/>
    <col min="28" max="28" width="10.7109375" customWidth="1"/>
    <col min="264" max="264" width="6.42578125" customWidth="1"/>
    <col min="265" max="265" width="29.140625" customWidth="1"/>
    <col min="266" max="267" width="14.85546875" customWidth="1"/>
    <col min="268" max="269" width="14.28515625" customWidth="1"/>
    <col min="270" max="271" width="13" customWidth="1"/>
    <col min="272" max="272" width="13.28515625" customWidth="1"/>
    <col min="273" max="273" width="16.5703125" customWidth="1"/>
    <col min="274" max="276" width="13.28515625" customWidth="1"/>
    <col min="277" max="277" width="12.85546875" customWidth="1"/>
    <col min="278" max="278" width="14.140625" customWidth="1"/>
    <col min="520" max="520" width="6.42578125" customWidth="1"/>
    <col min="521" max="521" width="29.140625" customWidth="1"/>
    <col min="522" max="523" width="14.85546875" customWidth="1"/>
    <col min="524" max="525" width="14.28515625" customWidth="1"/>
    <col min="526" max="527" width="13" customWidth="1"/>
    <col min="528" max="528" width="13.28515625" customWidth="1"/>
    <col min="529" max="529" width="16.5703125" customWidth="1"/>
    <col min="530" max="532" width="13.28515625" customWidth="1"/>
    <col min="533" max="533" width="12.85546875" customWidth="1"/>
    <col min="534" max="534" width="14.140625" customWidth="1"/>
    <col min="776" max="776" width="6.42578125" customWidth="1"/>
    <col min="777" max="777" width="29.140625" customWidth="1"/>
    <col min="778" max="779" width="14.85546875" customWidth="1"/>
    <col min="780" max="781" width="14.28515625" customWidth="1"/>
    <col min="782" max="783" width="13" customWidth="1"/>
    <col min="784" max="784" width="13.28515625" customWidth="1"/>
    <col min="785" max="785" width="16.5703125" customWidth="1"/>
    <col min="786" max="788" width="13.28515625" customWidth="1"/>
    <col min="789" max="789" width="12.85546875" customWidth="1"/>
    <col min="790" max="790" width="14.140625" customWidth="1"/>
    <col min="1032" max="1032" width="6.42578125" customWidth="1"/>
    <col min="1033" max="1033" width="29.140625" customWidth="1"/>
    <col min="1034" max="1035" width="14.85546875" customWidth="1"/>
    <col min="1036" max="1037" width="14.28515625" customWidth="1"/>
    <col min="1038" max="1039" width="13" customWidth="1"/>
    <col min="1040" max="1040" width="13.28515625" customWidth="1"/>
    <col min="1041" max="1041" width="16.5703125" customWidth="1"/>
    <col min="1042" max="1044" width="13.28515625" customWidth="1"/>
    <col min="1045" max="1045" width="12.85546875" customWidth="1"/>
    <col min="1046" max="1046" width="14.140625" customWidth="1"/>
    <col min="1288" max="1288" width="6.42578125" customWidth="1"/>
    <col min="1289" max="1289" width="29.140625" customWidth="1"/>
    <col min="1290" max="1291" width="14.85546875" customWidth="1"/>
    <col min="1292" max="1293" width="14.28515625" customWidth="1"/>
    <col min="1294" max="1295" width="13" customWidth="1"/>
    <col min="1296" max="1296" width="13.28515625" customWidth="1"/>
    <col min="1297" max="1297" width="16.5703125" customWidth="1"/>
    <col min="1298" max="1300" width="13.28515625" customWidth="1"/>
    <col min="1301" max="1301" width="12.85546875" customWidth="1"/>
    <col min="1302" max="1302" width="14.140625" customWidth="1"/>
    <col min="1544" max="1544" width="6.42578125" customWidth="1"/>
    <col min="1545" max="1545" width="29.140625" customWidth="1"/>
    <col min="1546" max="1547" width="14.85546875" customWidth="1"/>
    <col min="1548" max="1549" width="14.28515625" customWidth="1"/>
    <col min="1550" max="1551" width="13" customWidth="1"/>
    <col min="1552" max="1552" width="13.28515625" customWidth="1"/>
    <col min="1553" max="1553" width="16.5703125" customWidth="1"/>
    <col min="1554" max="1556" width="13.28515625" customWidth="1"/>
    <col min="1557" max="1557" width="12.85546875" customWidth="1"/>
    <col min="1558" max="1558" width="14.140625" customWidth="1"/>
    <col min="1800" max="1800" width="6.42578125" customWidth="1"/>
    <col min="1801" max="1801" width="29.140625" customWidth="1"/>
    <col min="1802" max="1803" width="14.85546875" customWidth="1"/>
    <col min="1804" max="1805" width="14.28515625" customWidth="1"/>
    <col min="1806" max="1807" width="13" customWidth="1"/>
    <col min="1808" max="1808" width="13.28515625" customWidth="1"/>
    <col min="1809" max="1809" width="16.5703125" customWidth="1"/>
    <col min="1810" max="1812" width="13.28515625" customWidth="1"/>
    <col min="1813" max="1813" width="12.85546875" customWidth="1"/>
    <col min="1814" max="1814" width="14.140625" customWidth="1"/>
    <col min="2056" max="2056" width="6.42578125" customWidth="1"/>
    <col min="2057" max="2057" width="29.140625" customWidth="1"/>
    <col min="2058" max="2059" width="14.85546875" customWidth="1"/>
    <col min="2060" max="2061" width="14.28515625" customWidth="1"/>
    <col min="2062" max="2063" width="13" customWidth="1"/>
    <col min="2064" max="2064" width="13.28515625" customWidth="1"/>
    <col min="2065" max="2065" width="16.5703125" customWidth="1"/>
    <col min="2066" max="2068" width="13.28515625" customWidth="1"/>
    <col min="2069" max="2069" width="12.85546875" customWidth="1"/>
    <col min="2070" max="2070" width="14.140625" customWidth="1"/>
    <col min="2312" max="2312" width="6.42578125" customWidth="1"/>
    <col min="2313" max="2313" width="29.140625" customWidth="1"/>
    <col min="2314" max="2315" width="14.85546875" customWidth="1"/>
    <col min="2316" max="2317" width="14.28515625" customWidth="1"/>
    <col min="2318" max="2319" width="13" customWidth="1"/>
    <col min="2320" max="2320" width="13.28515625" customWidth="1"/>
    <col min="2321" max="2321" width="16.5703125" customWidth="1"/>
    <col min="2322" max="2324" width="13.28515625" customWidth="1"/>
    <col min="2325" max="2325" width="12.85546875" customWidth="1"/>
    <col min="2326" max="2326" width="14.140625" customWidth="1"/>
    <col min="2568" max="2568" width="6.42578125" customWidth="1"/>
    <col min="2569" max="2569" width="29.140625" customWidth="1"/>
    <col min="2570" max="2571" width="14.85546875" customWidth="1"/>
    <col min="2572" max="2573" width="14.28515625" customWidth="1"/>
    <col min="2574" max="2575" width="13" customWidth="1"/>
    <col min="2576" max="2576" width="13.28515625" customWidth="1"/>
    <col min="2577" max="2577" width="16.5703125" customWidth="1"/>
    <col min="2578" max="2580" width="13.28515625" customWidth="1"/>
    <col min="2581" max="2581" width="12.85546875" customWidth="1"/>
    <col min="2582" max="2582" width="14.140625" customWidth="1"/>
    <col min="2824" max="2824" width="6.42578125" customWidth="1"/>
    <col min="2825" max="2825" width="29.140625" customWidth="1"/>
    <col min="2826" max="2827" width="14.85546875" customWidth="1"/>
    <col min="2828" max="2829" width="14.28515625" customWidth="1"/>
    <col min="2830" max="2831" width="13" customWidth="1"/>
    <col min="2832" max="2832" width="13.28515625" customWidth="1"/>
    <col min="2833" max="2833" width="16.5703125" customWidth="1"/>
    <col min="2834" max="2836" width="13.28515625" customWidth="1"/>
    <col min="2837" max="2837" width="12.85546875" customWidth="1"/>
    <col min="2838" max="2838" width="14.140625" customWidth="1"/>
    <col min="3080" max="3080" width="6.42578125" customWidth="1"/>
    <col min="3081" max="3081" width="29.140625" customWidth="1"/>
    <col min="3082" max="3083" width="14.85546875" customWidth="1"/>
    <col min="3084" max="3085" width="14.28515625" customWidth="1"/>
    <col min="3086" max="3087" width="13" customWidth="1"/>
    <col min="3088" max="3088" width="13.28515625" customWidth="1"/>
    <col min="3089" max="3089" width="16.5703125" customWidth="1"/>
    <col min="3090" max="3092" width="13.28515625" customWidth="1"/>
    <col min="3093" max="3093" width="12.85546875" customWidth="1"/>
    <col min="3094" max="3094" width="14.140625" customWidth="1"/>
    <col min="3336" max="3336" width="6.42578125" customWidth="1"/>
    <col min="3337" max="3337" width="29.140625" customWidth="1"/>
    <col min="3338" max="3339" width="14.85546875" customWidth="1"/>
    <col min="3340" max="3341" width="14.28515625" customWidth="1"/>
    <col min="3342" max="3343" width="13" customWidth="1"/>
    <col min="3344" max="3344" width="13.28515625" customWidth="1"/>
    <col min="3345" max="3345" width="16.5703125" customWidth="1"/>
    <col min="3346" max="3348" width="13.28515625" customWidth="1"/>
    <col min="3349" max="3349" width="12.85546875" customWidth="1"/>
    <col min="3350" max="3350" width="14.140625" customWidth="1"/>
    <col min="3592" max="3592" width="6.42578125" customWidth="1"/>
    <col min="3593" max="3593" width="29.140625" customWidth="1"/>
    <col min="3594" max="3595" width="14.85546875" customWidth="1"/>
    <col min="3596" max="3597" width="14.28515625" customWidth="1"/>
    <col min="3598" max="3599" width="13" customWidth="1"/>
    <col min="3600" max="3600" width="13.28515625" customWidth="1"/>
    <col min="3601" max="3601" width="16.5703125" customWidth="1"/>
    <col min="3602" max="3604" width="13.28515625" customWidth="1"/>
    <col min="3605" max="3605" width="12.85546875" customWidth="1"/>
    <col min="3606" max="3606" width="14.140625" customWidth="1"/>
    <col min="3848" max="3848" width="6.42578125" customWidth="1"/>
    <col min="3849" max="3849" width="29.140625" customWidth="1"/>
    <col min="3850" max="3851" width="14.85546875" customWidth="1"/>
    <col min="3852" max="3853" width="14.28515625" customWidth="1"/>
    <col min="3854" max="3855" width="13" customWidth="1"/>
    <col min="3856" max="3856" width="13.28515625" customWidth="1"/>
    <col min="3857" max="3857" width="16.5703125" customWidth="1"/>
    <col min="3858" max="3860" width="13.28515625" customWidth="1"/>
    <col min="3861" max="3861" width="12.85546875" customWidth="1"/>
    <col min="3862" max="3862" width="14.140625" customWidth="1"/>
    <col min="4104" max="4104" width="6.42578125" customWidth="1"/>
    <col min="4105" max="4105" width="29.140625" customWidth="1"/>
    <col min="4106" max="4107" width="14.85546875" customWidth="1"/>
    <col min="4108" max="4109" width="14.28515625" customWidth="1"/>
    <col min="4110" max="4111" width="13" customWidth="1"/>
    <col min="4112" max="4112" width="13.28515625" customWidth="1"/>
    <col min="4113" max="4113" width="16.5703125" customWidth="1"/>
    <col min="4114" max="4116" width="13.28515625" customWidth="1"/>
    <col min="4117" max="4117" width="12.85546875" customWidth="1"/>
    <col min="4118" max="4118" width="14.140625" customWidth="1"/>
    <col min="4360" max="4360" width="6.42578125" customWidth="1"/>
    <col min="4361" max="4361" width="29.140625" customWidth="1"/>
    <col min="4362" max="4363" width="14.85546875" customWidth="1"/>
    <col min="4364" max="4365" width="14.28515625" customWidth="1"/>
    <col min="4366" max="4367" width="13" customWidth="1"/>
    <col min="4368" max="4368" width="13.28515625" customWidth="1"/>
    <col min="4369" max="4369" width="16.5703125" customWidth="1"/>
    <col min="4370" max="4372" width="13.28515625" customWidth="1"/>
    <col min="4373" max="4373" width="12.85546875" customWidth="1"/>
    <col min="4374" max="4374" width="14.140625" customWidth="1"/>
    <col min="4616" max="4616" width="6.42578125" customWidth="1"/>
    <col min="4617" max="4617" width="29.140625" customWidth="1"/>
    <col min="4618" max="4619" width="14.85546875" customWidth="1"/>
    <col min="4620" max="4621" width="14.28515625" customWidth="1"/>
    <col min="4622" max="4623" width="13" customWidth="1"/>
    <col min="4624" max="4624" width="13.28515625" customWidth="1"/>
    <col min="4625" max="4625" width="16.5703125" customWidth="1"/>
    <col min="4626" max="4628" width="13.28515625" customWidth="1"/>
    <col min="4629" max="4629" width="12.85546875" customWidth="1"/>
    <col min="4630" max="4630" width="14.140625" customWidth="1"/>
    <col min="4872" max="4872" width="6.42578125" customWidth="1"/>
    <col min="4873" max="4873" width="29.140625" customWidth="1"/>
    <col min="4874" max="4875" width="14.85546875" customWidth="1"/>
    <col min="4876" max="4877" width="14.28515625" customWidth="1"/>
    <col min="4878" max="4879" width="13" customWidth="1"/>
    <col min="4880" max="4880" width="13.28515625" customWidth="1"/>
    <col min="4881" max="4881" width="16.5703125" customWidth="1"/>
    <col min="4882" max="4884" width="13.28515625" customWidth="1"/>
    <col min="4885" max="4885" width="12.85546875" customWidth="1"/>
    <col min="4886" max="4886" width="14.140625" customWidth="1"/>
    <col min="5128" max="5128" width="6.42578125" customWidth="1"/>
    <col min="5129" max="5129" width="29.140625" customWidth="1"/>
    <col min="5130" max="5131" width="14.85546875" customWidth="1"/>
    <col min="5132" max="5133" width="14.28515625" customWidth="1"/>
    <col min="5134" max="5135" width="13" customWidth="1"/>
    <col min="5136" max="5136" width="13.28515625" customWidth="1"/>
    <col min="5137" max="5137" width="16.5703125" customWidth="1"/>
    <col min="5138" max="5140" width="13.28515625" customWidth="1"/>
    <col min="5141" max="5141" width="12.85546875" customWidth="1"/>
    <col min="5142" max="5142" width="14.140625" customWidth="1"/>
    <col min="5384" max="5384" width="6.42578125" customWidth="1"/>
    <col min="5385" max="5385" width="29.140625" customWidth="1"/>
    <col min="5386" max="5387" width="14.85546875" customWidth="1"/>
    <col min="5388" max="5389" width="14.28515625" customWidth="1"/>
    <col min="5390" max="5391" width="13" customWidth="1"/>
    <col min="5392" max="5392" width="13.28515625" customWidth="1"/>
    <col min="5393" max="5393" width="16.5703125" customWidth="1"/>
    <col min="5394" max="5396" width="13.28515625" customWidth="1"/>
    <col min="5397" max="5397" width="12.85546875" customWidth="1"/>
    <col min="5398" max="5398" width="14.140625" customWidth="1"/>
    <col min="5640" max="5640" width="6.42578125" customWidth="1"/>
    <col min="5641" max="5641" width="29.140625" customWidth="1"/>
    <col min="5642" max="5643" width="14.85546875" customWidth="1"/>
    <col min="5644" max="5645" width="14.28515625" customWidth="1"/>
    <col min="5646" max="5647" width="13" customWidth="1"/>
    <col min="5648" max="5648" width="13.28515625" customWidth="1"/>
    <col min="5649" max="5649" width="16.5703125" customWidth="1"/>
    <col min="5650" max="5652" width="13.28515625" customWidth="1"/>
    <col min="5653" max="5653" width="12.85546875" customWidth="1"/>
    <col min="5654" max="5654" width="14.140625" customWidth="1"/>
    <col min="5896" max="5896" width="6.42578125" customWidth="1"/>
    <col min="5897" max="5897" width="29.140625" customWidth="1"/>
    <col min="5898" max="5899" width="14.85546875" customWidth="1"/>
    <col min="5900" max="5901" width="14.28515625" customWidth="1"/>
    <col min="5902" max="5903" width="13" customWidth="1"/>
    <col min="5904" max="5904" width="13.28515625" customWidth="1"/>
    <col min="5905" max="5905" width="16.5703125" customWidth="1"/>
    <col min="5906" max="5908" width="13.28515625" customWidth="1"/>
    <col min="5909" max="5909" width="12.85546875" customWidth="1"/>
    <col min="5910" max="5910" width="14.140625" customWidth="1"/>
    <col min="6152" max="6152" width="6.42578125" customWidth="1"/>
    <col min="6153" max="6153" width="29.140625" customWidth="1"/>
    <col min="6154" max="6155" width="14.85546875" customWidth="1"/>
    <col min="6156" max="6157" width="14.28515625" customWidth="1"/>
    <col min="6158" max="6159" width="13" customWidth="1"/>
    <col min="6160" max="6160" width="13.28515625" customWidth="1"/>
    <col min="6161" max="6161" width="16.5703125" customWidth="1"/>
    <col min="6162" max="6164" width="13.28515625" customWidth="1"/>
    <col min="6165" max="6165" width="12.85546875" customWidth="1"/>
    <col min="6166" max="6166" width="14.140625" customWidth="1"/>
    <col min="6408" max="6408" width="6.42578125" customWidth="1"/>
    <col min="6409" max="6409" width="29.140625" customWidth="1"/>
    <col min="6410" max="6411" width="14.85546875" customWidth="1"/>
    <col min="6412" max="6413" width="14.28515625" customWidth="1"/>
    <col min="6414" max="6415" width="13" customWidth="1"/>
    <col min="6416" max="6416" width="13.28515625" customWidth="1"/>
    <col min="6417" max="6417" width="16.5703125" customWidth="1"/>
    <col min="6418" max="6420" width="13.28515625" customWidth="1"/>
    <col min="6421" max="6421" width="12.85546875" customWidth="1"/>
    <col min="6422" max="6422" width="14.140625" customWidth="1"/>
    <col min="6664" max="6664" width="6.42578125" customWidth="1"/>
    <col min="6665" max="6665" width="29.140625" customWidth="1"/>
    <col min="6666" max="6667" width="14.85546875" customWidth="1"/>
    <col min="6668" max="6669" width="14.28515625" customWidth="1"/>
    <col min="6670" max="6671" width="13" customWidth="1"/>
    <col min="6672" max="6672" width="13.28515625" customWidth="1"/>
    <col min="6673" max="6673" width="16.5703125" customWidth="1"/>
    <col min="6674" max="6676" width="13.28515625" customWidth="1"/>
    <col min="6677" max="6677" width="12.85546875" customWidth="1"/>
    <col min="6678" max="6678" width="14.140625" customWidth="1"/>
    <col min="6920" max="6920" width="6.42578125" customWidth="1"/>
    <col min="6921" max="6921" width="29.140625" customWidth="1"/>
    <col min="6922" max="6923" width="14.85546875" customWidth="1"/>
    <col min="6924" max="6925" width="14.28515625" customWidth="1"/>
    <col min="6926" max="6927" width="13" customWidth="1"/>
    <col min="6928" max="6928" width="13.28515625" customWidth="1"/>
    <col min="6929" max="6929" width="16.5703125" customWidth="1"/>
    <col min="6930" max="6932" width="13.28515625" customWidth="1"/>
    <col min="6933" max="6933" width="12.85546875" customWidth="1"/>
    <col min="6934" max="6934" width="14.140625" customWidth="1"/>
    <col min="7176" max="7176" width="6.42578125" customWidth="1"/>
    <col min="7177" max="7177" width="29.140625" customWidth="1"/>
    <col min="7178" max="7179" width="14.85546875" customWidth="1"/>
    <col min="7180" max="7181" width="14.28515625" customWidth="1"/>
    <col min="7182" max="7183" width="13" customWidth="1"/>
    <col min="7184" max="7184" width="13.28515625" customWidth="1"/>
    <col min="7185" max="7185" width="16.5703125" customWidth="1"/>
    <col min="7186" max="7188" width="13.28515625" customWidth="1"/>
    <col min="7189" max="7189" width="12.85546875" customWidth="1"/>
    <col min="7190" max="7190" width="14.140625" customWidth="1"/>
    <col min="7432" max="7432" width="6.42578125" customWidth="1"/>
    <col min="7433" max="7433" width="29.140625" customWidth="1"/>
    <col min="7434" max="7435" width="14.85546875" customWidth="1"/>
    <col min="7436" max="7437" width="14.28515625" customWidth="1"/>
    <col min="7438" max="7439" width="13" customWidth="1"/>
    <col min="7440" max="7440" width="13.28515625" customWidth="1"/>
    <col min="7441" max="7441" width="16.5703125" customWidth="1"/>
    <col min="7442" max="7444" width="13.28515625" customWidth="1"/>
    <col min="7445" max="7445" width="12.85546875" customWidth="1"/>
    <col min="7446" max="7446" width="14.140625" customWidth="1"/>
    <col min="7688" max="7688" width="6.42578125" customWidth="1"/>
    <col min="7689" max="7689" width="29.140625" customWidth="1"/>
    <col min="7690" max="7691" width="14.85546875" customWidth="1"/>
    <col min="7692" max="7693" width="14.28515625" customWidth="1"/>
    <col min="7694" max="7695" width="13" customWidth="1"/>
    <col min="7696" max="7696" width="13.28515625" customWidth="1"/>
    <col min="7697" max="7697" width="16.5703125" customWidth="1"/>
    <col min="7698" max="7700" width="13.28515625" customWidth="1"/>
    <col min="7701" max="7701" width="12.85546875" customWidth="1"/>
    <col min="7702" max="7702" width="14.140625" customWidth="1"/>
    <col min="7944" max="7944" width="6.42578125" customWidth="1"/>
    <col min="7945" max="7945" width="29.140625" customWidth="1"/>
    <col min="7946" max="7947" width="14.85546875" customWidth="1"/>
    <col min="7948" max="7949" width="14.28515625" customWidth="1"/>
    <col min="7950" max="7951" width="13" customWidth="1"/>
    <col min="7952" max="7952" width="13.28515625" customWidth="1"/>
    <col min="7953" max="7953" width="16.5703125" customWidth="1"/>
    <col min="7954" max="7956" width="13.28515625" customWidth="1"/>
    <col min="7957" max="7957" width="12.85546875" customWidth="1"/>
    <col min="7958" max="7958" width="14.140625" customWidth="1"/>
    <col min="8200" max="8200" width="6.42578125" customWidth="1"/>
    <col min="8201" max="8201" width="29.140625" customWidth="1"/>
    <col min="8202" max="8203" width="14.85546875" customWidth="1"/>
    <col min="8204" max="8205" width="14.28515625" customWidth="1"/>
    <col min="8206" max="8207" width="13" customWidth="1"/>
    <col min="8208" max="8208" width="13.28515625" customWidth="1"/>
    <col min="8209" max="8209" width="16.5703125" customWidth="1"/>
    <col min="8210" max="8212" width="13.28515625" customWidth="1"/>
    <col min="8213" max="8213" width="12.85546875" customWidth="1"/>
    <col min="8214" max="8214" width="14.140625" customWidth="1"/>
    <col min="8456" max="8456" width="6.42578125" customWidth="1"/>
    <col min="8457" max="8457" width="29.140625" customWidth="1"/>
    <col min="8458" max="8459" width="14.85546875" customWidth="1"/>
    <col min="8460" max="8461" width="14.28515625" customWidth="1"/>
    <col min="8462" max="8463" width="13" customWidth="1"/>
    <col min="8464" max="8464" width="13.28515625" customWidth="1"/>
    <col min="8465" max="8465" width="16.5703125" customWidth="1"/>
    <col min="8466" max="8468" width="13.28515625" customWidth="1"/>
    <col min="8469" max="8469" width="12.85546875" customWidth="1"/>
    <col min="8470" max="8470" width="14.140625" customWidth="1"/>
    <col min="8712" max="8712" width="6.42578125" customWidth="1"/>
    <col min="8713" max="8713" width="29.140625" customWidth="1"/>
    <col min="8714" max="8715" width="14.85546875" customWidth="1"/>
    <col min="8716" max="8717" width="14.28515625" customWidth="1"/>
    <col min="8718" max="8719" width="13" customWidth="1"/>
    <col min="8720" max="8720" width="13.28515625" customWidth="1"/>
    <col min="8721" max="8721" width="16.5703125" customWidth="1"/>
    <col min="8722" max="8724" width="13.28515625" customWidth="1"/>
    <col min="8725" max="8725" width="12.85546875" customWidth="1"/>
    <col min="8726" max="8726" width="14.140625" customWidth="1"/>
    <col min="8968" max="8968" width="6.42578125" customWidth="1"/>
    <col min="8969" max="8969" width="29.140625" customWidth="1"/>
    <col min="8970" max="8971" width="14.85546875" customWidth="1"/>
    <col min="8972" max="8973" width="14.28515625" customWidth="1"/>
    <col min="8974" max="8975" width="13" customWidth="1"/>
    <col min="8976" max="8976" width="13.28515625" customWidth="1"/>
    <col min="8977" max="8977" width="16.5703125" customWidth="1"/>
    <col min="8978" max="8980" width="13.28515625" customWidth="1"/>
    <col min="8981" max="8981" width="12.85546875" customWidth="1"/>
    <col min="8982" max="8982" width="14.140625" customWidth="1"/>
    <col min="9224" max="9224" width="6.42578125" customWidth="1"/>
    <col min="9225" max="9225" width="29.140625" customWidth="1"/>
    <col min="9226" max="9227" width="14.85546875" customWidth="1"/>
    <col min="9228" max="9229" width="14.28515625" customWidth="1"/>
    <col min="9230" max="9231" width="13" customWidth="1"/>
    <col min="9232" max="9232" width="13.28515625" customWidth="1"/>
    <col min="9233" max="9233" width="16.5703125" customWidth="1"/>
    <col min="9234" max="9236" width="13.28515625" customWidth="1"/>
    <col min="9237" max="9237" width="12.85546875" customWidth="1"/>
    <col min="9238" max="9238" width="14.140625" customWidth="1"/>
    <col min="9480" max="9480" width="6.42578125" customWidth="1"/>
    <col min="9481" max="9481" width="29.140625" customWidth="1"/>
    <col min="9482" max="9483" width="14.85546875" customWidth="1"/>
    <col min="9484" max="9485" width="14.28515625" customWidth="1"/>
    <col min="9486" max="9487" width="13" customWidth="1"/>
    <col min="9488" max="9488" width="13.28515625" customWidth="1"/>
    <col min="9489" max="9489" width="16.5703125" customWidth="1"/>
    <col min="9490" max="9492" width="13.28515625" customWidth="1"/>
    <col min="9493" max="9493" width="12.85546875" customWidth="1"/>
    <col min="9494" max="9494" width="14.140625" customWidth="1"/>
    <col min="9736" max="9736" width="6.42578125" customWidth="1"/>
    <col min="9737" max="9737" width="29.140625" customWidth="1"/>
    <col min="9738" max="9739" width="14.85546875" customWidth="1"/>
    <col min="9740" max="9741" width="14.28515625" customWidth="1"/>
    <col min="9742" max="9743" width="13" customWidth="1"/>
    <col min="9744" max="9744" width="13.28515625" customWidth="1"/>
    <col min="9745" max="9745" width="16.5703125" customWidth="1"/>
    <col min="9746" max="9748" width="13.28515625" customWidth="1"/>
    <col min="9749" max="9749" width="12.85546875" customWidth="1"/>
    <col min="9750" max="9750" width="14.140625" customWidth="1"/>
    <col min="9992" max="9992" width="6.42578125" customWidth="1"/>
    <col min="9993" max="9993" width="29.140625" customWidth="1"/>
    <col min="9994" max="9995" width="14.85546875" customWidth="1"/>
    <col min="9996" max="9997" width="14.28515625" customWidth="1"/>
    <col min="9998" max="9999" width="13" customWidth="1"/>
    <col min="10000" max="10000" width="13.28515625" customWidth="1"/>
    <col min="10001" max="10001" width="16.5703125" customWidth="1"/>
    <col min="10002" max="10004" width="13.28515625" customWidth="1"/>
    <col min="10005" max="10005" width="12.85546875" customWidth="1"/>
    <col min="10006" max="10006" width="14.140625" customWidth="1"/>
    <col min="10248" max="10248" width="6.42578125" customWidth="1"/>
    <col min="10249" max="10249" width="29.140625" customWidth="1"/>
    <col min="10250" max="10251" width="14.85546875" customWidth="1"/>
    <col min="10252" max="10253" width="14.28515625" customWidth="1"/>
    <col min="10254" max="10255" width="13" customWidth="1"/>
    <col min="10256" max="10256" width="13.28515625" customWidth="1"/>
    <col min="10257" max="10257" width="16.5703125" customWidth="1"/>
    <col min="10258" max="10260" width="13.28515625" customWidth="1"/>
    <col min="10261" max="10261" width="12.85546875" customWidth="1"/>
    <col min="10262" max="10262" width="14.140625" customWidth="1"/>
    <col min="10504" max="10504" width="6.42578125" customWidth="1"/>
    <col min="10505" max="10505" width="29.140625" customWidth="1"/>
    <col min="10506" max="10507" width="14.85546875" customWidth="1"/>
    <col min="10508" max="10509" width="14.28515625" customWidth="1"/>
    <col min="10510" max="10511" width="13" customWidth="1"/>
    <col min="10512" max="10512" width="13.28515625" customWidth="1"/>
    <col min="10513" max="10513" width="16.5703125" customWidth="1"/>
    <col min="10514" max="10516" width="13.28515625" customWidth="1"/>
    <col min="10517" max="10517" width="12.85546875" customWidth="1"/>
    <col min="10518" max="10518" width="14.140625" customWidth="1"/>
    <col min="10760" max="10760" width="6.42578125" customWidth="1"/>
    <col min="10761" max="10761" width="29.140625" customWidth="1"/>
    <col min="10762" max="10763" width="14.85546875" customWidth="1"/>
    <col min="10764" max="10765" width="14.28515625" customWidth="1"/>
    <col min="10766" max="10767" width="13" customWidth="1"/>
    <col min="10768" max="10768" width="13.28515625" customWidth="1"/>
    <col min="10769" max="10769" width="16.5703125" customWidth="1"/>
    <col min="10770" max="10772" width="13.28515625" customWidth="1"/>
    <col min="10773" max="10773" width="12.85546875" customWidth="1"/>
    <col min="10774" max="10774" width="14.140625" customWidth="1"/>
    <col min="11016" max="11016" width="6.42578125" customWidth="1"/>
    <col min="11017" max="11017" width="29.140625" customWidth="1"/>
    <col min="11018" max="11019" width="14.85546875" customWidth="1"/>
    <col min="11020" max="11021" width="14.28515625" customWidth="1"/>
    <col min="11022" max="11023" width="13" customWidth="1"/>
    <col min="11024" max="11024" width="13.28515625" customWidth="1"/>
    <col min="11025" max="11025" width="16.5703125" customWidth="1"/>
    <col min="11026" max="11028" width="13.28515625" customWidth="1"/>
    <col min="11029" max="11029" width="12.85546875" customWidth="1"/>
    <col min="11030" max="11030" width="14.140625" customWidth="1"/>
    <col min="11272" max="11272" width="6.42578125" customWidth="1"/>
    <col min="11273" max="11273" width="29.140625" customWidth="1"/>
    <col min="11274" max="11275" width="14.85546875" customWidth="1"/>
    <col min="11276" max="11277" width="14.28515625" customWidth="1"/>
    <col min="11278" max="11279" width="13" customWidth="1"/>
    <col min="11280" max="11280" width="13.28515625" customWidth="1"/>
    <col min="11281" max="11281" width="16.5703125" customWidth="1"/>
    <col min="11282" max="11284" width="13.28515625" customWidth="1"/>
    <col min="11285" max="11285" width="12.85546875" customWidth="1"/>
    <col min="11286" max="11286" width="14.140625" customWidth="1"/>
    <col min="11528" max="11528" width="6.42578125" customWidth="1"/>
    <col min="11529" max="11529" width="29.140625" customWidth="1"/>
    <col min="11530" max="11531" width="14.85546875" customWidth="1"/>
    <col min="11532" max="11533" width="14.28515625" customWidth="1"/>
    <col min="11534" max="11535" width="13" customWidth="1"/>
    <col min="11536" max="11536" width="13.28515625" customWidth="1"/>
    <col min="11537" max="11537" width="16.5703125" customWidth="1"/>
    <col min="11538" max="11540" width="13.28515625" customWidth="1"/>
    <col min="11541" max="11541" width="12.85546875" customWidth="1"/>
    <col min="11542" max="11542" width="14.140625" customWidth="1"/>
    <col min="11784" max="11784" width="6.42578125" customWidth="1"/>
    <col min="11785" max="11785" width="29.140625" customWidth="1"/>
    <col min="11786" max="11787" width="14.85546875" customWidth="1"/>
    <col min="11788" max="11789" width="14.28515625" customWidth="1"/>
    <col min="11790" max="11791" width="13" customWidth="1"/>
    <col min="11792" max="11792" width="13.28515625" customWidth="1"/>
    <col min="11793" max="11793" width="16.5703125" customWidth="1"/>
    <col min="11794" max="11796" width="13.28515625" customWidth="1"/>
    <col min="11797" max="11797" width="12.85546875" customWidth="1"/>
    <col min="11798" max="11798" width="14.140625" customWidth="1"/>
    <col min="12040" max="12040" width="6.42578125" customWidth="1"/>
    <col min="12041" max="12041" width="29.140625" customWidth="1"/>
    <col min="12042" max="12043" width="14.85546875" customWidth="1"/>
    <col min="12044" max="12045" width="14.28515625" customWidth="1"/>
    <col min="12046" max="12047" width="13" customWidth="1"/>
    <col min="12048" max="12048" width="13.28515625" customWidth="1"/>
    <col min="12049" max="12049" width="16.5703125" customWidth="1"/>
    <col min="12050" max="12052" width="13.28515625" customWidth="1"/>
    <col min="12053" max="12053" width="12.85546875" customWidth="1"/>
    <col min="12054" max="12054" width="14.140625" customWidth="1"/>
    <col min="12296" max="12296" width="6.42578125" customWidth="1"/>
    <col min="12297" max="12297" width="29.140625" customWidth="1"/>
    <col min="12298" max="12299" width="14.85546875" customWidth="1"/>
    <col min="12300" max="12301" width="14.28515625" customWidth="1"/>
    <col min="12302" max="12303" width="13" customWidth="1"/>
    <col min="12304" max="12304" width="13.28515625" customWidth="1"/>
    <col min="12305" max="12305" width="16.5703125" customWidth="1"/>
    <col min="12306" max="12308" width="13.28515625" customWidth="1"/>
    <col min="12309" max="12309" width="12.85546875" customWidth="1"/>
    <col min="12310" max="12310" width="14.140625" customWidth="1"/>
    <col min="12552" max="12552" width="6.42578125" customWidth="1"/>
    <col min="12553" max="12553" width="29.140625" customWidth="1"/>
    <col min="12554" max="12555" width="14.85546875" customWidth="1"/>
    <col min="12556" max="12557" width="14.28515625" customWidth="1"/>
    <col min="12558" max="12559" width="13" customWidth="1"/>
    <col min="12560" max="12560" width="13.28515625" customWidth="1"/>
    <col min="12561" max="12561" width="16.5703125" customWidth="1"/>
    <col min="12562" max="12564" width="13.28515625" customWidth="1"/>
    <col min="12565" max="12565" width="12.85546875" customWidth="1"/>
    <col min="12566" max="12566" width="14.140625" customWidth="1"/>
    <col min="12808" max="12808" width="6.42578125" customWidth="1"/>
    <col min="12809" max="12809" width="29.140625" customWidth="1"/>
    <col min="12810" max="12811" width="14.85546875" customWidth="1"/>
    <col min="12812" max="12813" width="14.28515625" customWidth="1"/>
    <col min="12814" max="12815" width="13" customWidth="1"/>
    <col min="12816" max="12816" width="13.28515625" customWidth="1"/>
    <col min="12817" max="12817" width="16.5703125" customWidth="1"/>
    <col min="12818" max="12820" width="13.28515625" customWidth="1"/>
    <col min="12821" max="12821" width="12.85546875" customWidth="1"/>
    <col min="12822" max="12822" width="14.140625" customWidth="1"/>
    <col min="13064" max="13064" width="6.42578125" customWidth="1"/>
    <col min="13065" max="13065" width="29.140625" customWidth="1"/>
    <col min="13066" max="13067" width="14.85546875" customWidth="1"/>
    <col min="13068" max="13069" width="14.28515625" customWidth="1"/>
    <col min="13070" max="13071" width="13" customWidth="1"/>
    <col min="13072" max="13072" width="13.28515625" customWidth="1"/>
    <col min="13073" max="13073" width="16.5703125" customWidth="1"/>
    <col min="13074" max="13076" width="13.28515625" customWidth="1"/>
    <col min="13077" max="13077" width="12.85546875" customWidth="1"/>
    <col min="13078" max="13078" width="14.140625" customWidth="1"/>
    <col min="13320" max="13320" width="6.42578125" customWidth="1"/>
    <col min="13321" max="13321" width="29.140625" customWidth="1"/>
    <col min="13322" max="13323" width="14.85546875" customWidth="1"/>
    <col min="13324" max="13325" width="14.28515625" customWidth="1"/>
    <col min="13326" max="13327" width="13" customWidth="1"/>
    <col min="13328" max="13328" width="13.28515625" customWidth="1"/>
    <col min="13329" max="13329" width="16.5703125" customWidth="1"/>
    <col min="13330" max="13332" width="13.28515625" customWidth="1"/>
    <col min="13333" max="13333" width="12.85546875" customWidth="1"/>
    <col min="13334" max="13334" width="14.140625" customWidth="1"/>
    <col min="13576" max="13576" width="6.42578125" customWidth="1"/>
    <col min="13577" max="13577" width="29.140625" customWidth="1"/>
    <col min="13578" max="13579" width="14.85546875" customWidth="1"/>
    <col min="13580" max="13581" width="14.28515625" customWidth="1"/>
    <col min="13582" max="13583" width="13" customWidth="1"/>
    <col min="13584" max="13584" width="13.28515625" customWidth="1"/>
    <col min="13585" max="13585" width="16.5703125" customWidth="1"/>
    <col min="13586" max="13588" width="13.28515625" customWidth="1"/>
    <col min="13589" max="13589" width="12.85546875" customWidth="1"/>
    <col min="13590" max="13590" width="14.140625" customWidth="1"/>
    <col min="13832" max="13832" width="6.42578125" customWidth="1"/>
    <col min="13833" max="13833" width="29.140625" customWidth="1"/>
    <col min="13834" max="13835" width="14.85546875" customWidth="1"/>
    <col min="13836" max="13837" width="14.28515625" customWidth="1"/>
    <col min="13838" max="13839" width="13" customWidth="1"/>
    <col min="13840" max="13840" width="13.28515625" customWidth="1"/>
    <col min="13841" max="13841" width="16.5703125" customWidth="1"/>
    <col min="13842" max="13844" width="13.28515625" customWidth="1"/>
    <col min="13845" max="13845" width="12.85546875" customWidth="1"/>
    <col min="13846" max="13846" width="14.140625" customWidth="1"/>
    <col min="14088" max="14088" width="6.42578125" customWidth="1"/>
    <col min="14089" max="14089" width="29.140625" customWidth="1"/>
    <col min="14090" max="14091" width="14.85546875" customWidth="1"/>
    <col min="14092" max="14093" width="14.28515625" customWidth="1"/>
    <col min="14094" max="14095" width="13" customWidth="1"/>
    <col min="14096" max="14096" width="13.28515625" customWidth="1"/>
    <col min="14097" max="14097" width="16.5703125" customWidth="1"/>
    <col min="14098" max="14100" width="13.28515625" customWidth="1"/>
    <col min="14101" max="14101" width="12.85546875" customWidth="1"/>
    <col min="14102" max="14102" width="14.140625" customWidth="1"/>
    <col min="14344" max="14344" width="6.42578125" customWidth="1"/>
    <col min="14345" max="14345" width="29.140625" customWidth="1"/>
    <col min="14346" max="14347" width="14.85546875" customWidth="1"/>
    <col min="14348" max="14349" width="14.28515625" customWidth="1"/>
    <col min="14350" max="14351" width="13" customWidth="1"/>
    <col min="14352" max="14352" width="13.28515625" customWidth="1"/>
    <col min="14353" max="14353" width="16.5703125" customWidth="1"/>
    <col min="14354" max="14356" width="13.28515625" customWidth="1"/>
    <col min="14357" max="14357" width="12.85546875" customWidth="1"/>
    <col min="14358" max="14358" width="14.140625" customWidth="1"/>
    <col min="14600" max="14600" width="6.42578125" customWidth="1"/>
    <col min="14601" max="14601" width="29.140625" customWidth="1"/>
    <col min="14602" max="14603" width="14.85546875" customWidth="1"/>
    <col min="14604" max="14605" width="14.28515625" customWidth="1"/>
    <col min="14606" max="14607" width="13" customWidth="1"/>
    <col min="14608" max="14608" width="13.28515625" customWidth="1"/>
    <col min="14609" max="14609" width="16.5703125" customWidth="1"/>
    <col min="14610" max="14612" width="13.28515625" customWidth="1"/>
    <col min="14613" max="14613" width="12.85546875" customWidth="1"/>
    <col min="14614" max="14614" width="14.140625" customWidth="1"/>
    <col min="14856" max="14856" width="6.42578125" customWidth="1"/>
    <col min="14857" max="14857" width="29.140625" customWidth="1"/>
    <col min="14858" max="14859" width="14.85546875" customWidth="1"/>
    <col min="14860" max="14861" width="14.28515625" customWidth="1"/>
    <col min="14862" max="14863" width="13" customWidth="1"/>
    <col min="14864" max="14864" width="13.28515625" customWidth="1"/>
    <col min="14865" max="14865" width="16.5703125" customWidth="1"/>
    <col min="14866" max="14868" width="13.28515625" customWidth="1"/>
    <col min="14869" max="14869" width="12.85546875" customWidth="1"/>
    <col min="14870" max="14870" width="14.140625" customWidth="1"/>
    <col min="15112" max="15112" width="6.42578125" customWidth="1"/>
    <col min="15113" max="15113" width="29.140625" customWidth="1"/>
    <col min="15114" max="15115" width="14.85546875" customWidth="1"/>
    <col min="15116" max="15117" width="14.28515625" customWidth="1"/>
    <col min="15118" max="15119" width="13" customWidth="1"/>
    <col min="15120" max="15120" width="13.28515625" customWidth="1"/>
    <col min="15121" max="15121" width="16.5703125" customWidth="1"/>
    <col min="15122" max="15124" width="13.28515625" customWidth="1"/>
    <col min="15125" max="15125" width="12.85546875" customWidth="1"/>
    <col min="15126" max="15126" width="14.140625" customWidth="1"/>
    <col min="15368" max="15368" width="6.42578125" customWidth="1"/>
    <col min="15369" max="15369" width="29.140625" customWidth="1"/>
    <col min="15370" max="15371" width="14.85546875" customWidth="1"/>
    <col min="15372" max="15373" width="14.28515625" customWidth="1"/>
    <col min="15374" max="15375" width="13" customWidth="1"/>
    <col min="15376" max="15376" width="13.28515625" customWidth="1"/>
    <col min="15377" max="15377" width="16.5703125" customWidth="1"/>
    <col min="15378" max="15380" width="13.28515625" customWidth="1"/>
    <col min="15381" max="15381" width="12.85546875" customWidth="1"/>
    <col min="15382" max="15382" width="14.140625" customWidth="1"/>
    <col min="15624" max="15624" width="6.42578125" customWidth="1"/>
    <col min="15625" max="15625" width="29.140625" customWidth="1"/>
    <col min="15626" max="15627" width="14.85546875" customWidth="1"/>
    <col min="15628" max="15629" width="14.28515625" customWidth="1"/>
    <col min="15630" max="15631" width="13" customWidth="1"/>
    <col min="15632" max="15632" width="13.28515625" customWidth="1"/>
    <col min="15633" max="15633" width="16.5703125" customWidth="1"/>
    <col min="15634" max="15636" width="13.28515625" customWidth="1"/>
    <col min="15637" max="15637" width="12.85546875" customWidth="1"/>
    <col min="15638" max="15638" width="14.140625" customWidth="1"/>
    <col min="15880" max="15880" width="6.42578125" customWidth="1"/>
    <col min="15881" max="15881" width="29.140625" customWidth="1"/>
    <col min="15882" max="15883" width="14.85546875" customWidth="1"/>
    <col min="15884" max="15885" width="14.28515625" customWidth="1"/>
    <col min="15886" max="15887" width="13" customWidth="1"/>
    <col min="15888" max="15888" width="13.28515625" customWidth="1"/>
    <col min="15889" max="15889" width="16.5703125" customWidth="1"/>
    <col min="15890" max="15892" width="13.28515625" customWidth="1"/>
    <col min="15893" max="15893" width="12.85546875" customWidth="1"/>
    <col min="15894" max="15894" width="14.140625" customWidth="1"/>
    <col min="16136" max="16136" width="6.42578125" customWidth="1"/>
    <col min="16137" max="16137" width="29.140625" customWidth="1"/>
    <col min="16138" max="16139" width="14.85546875" customWidth="1"/>
    <col min="16140" max="16141" width="14.28515625" customWidth="1"/>
    <col min="16142" max="16143" width="13" customWidth="1"/>
    <col min="16144" max="16144" width="13.28515625" customWidth="1"/>
    <col min="16145" max="16145" width="16.5703125" customWidth="1"/>
    <col min="16146" max="16148" width="13.28515625" customWidth="1"/>
    <col min="16149" max="16149" width="12.85546875" customWidth="1"/>
    <col min="16150" max="16150" width="14.140625" customWidth="1"/>
  </cols>
  <sheetData>
    <row r="1" spans="1:24" s="93" customFormat="1" ht="14.45" x14ac:dyDescent="0.3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40"/>
      <c r="P1" s="139"/>
      <c r="Q1" s="139"/>
      <c r="R1" s="140"/>
      <c r="S1" s="139"/>
      <c r="T1" s="139"/>
      <c r="U1" s="139"/>
      <c r="V1" s="139"/>
      <c r="W1" s="139"/>
      <c r="X1" s="139"/>
    </row>
    <row r="2" spans="1:24" ht="18.75" x14ac:dyDescent="0.3">
      <c r="A2" s="139"/>
      <c r="B2" s="141"/>
      <c r="C2" s="142"/>
      <c r="D2" s="142"/>
      <c r="E2" s="190" t="s">
        <v>80</v>
      </c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43"/>
      <c r="S2" s="142"/>
      <c r="T2" s="142"/>
      <c r="U2" s="142"/>
      <c r="V2" s="142"/>
      <c r="W2" s="142"/>
      <c r="X2" s="139"/>
    </row>
    <row r="3" spans="1:24" thickBot="1" x14ac:dyDescent="0.3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3"/>
      <c r="P3" s="142"/>
      <c r="Q3" s="142"/>
      <c r="R3" s="143"/>
      <c r="S3" s="142"/>
      <c r="T3" s="142"/>
      <c r="U3" s="142"/>
      <c r="V3" s="142"/>
      <c r="W3" s="142"/>
      <c r="X3" s="139"/>
    </row>
    <row r="4" spans="1:24" ht="55.9" customHeight="1" thickBot="1" x14ac:dyDescent="0.3">
      <c r="A4" s="144"/>
      <c r="B4" s="144"/>
      <c r="C4" s="144"/>
      <c r="D4" s="205" t="s">
        <v>46</v>
      </c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98"/>
      <c r="P4" s="207" t="s">
        <v>77</v>
      </c>
      <c r="Q4" s="209"/>
      <c r="R4" s="207" t="s">
        <v>48</v>
      </c>
      <c r="S4" s="208"/>
      <c r="T4" s="208"/>
      <c r="U4" s="208"/>
      <c r="V4" s="209"/>
      <c r="W4" s="197" t="s">
        <v>49</v>
      </c>
      <c r="X4" s="198"/>
    </row>
    <row r="5" spans="1:24" ht="39" x14ac:dyDescent="0.25">
      <c r="A5" s="144" t="s">
        <v>0</v>
      </c>
      <c r="B5" s="140" t="s">
        <v>91</v>
      </c>
      <c r="C5" s="145" t="s">
        <v>40</v>
      </c>
      <c r="D5" s="210" t="s">
        <v>1</v>
      </c>
      <c r="E5" s="211"/>
      <c r="F5" s="212"/>
      <c r="G5" s="202" t="s">
        <v>144</v>
      </c>
      <c r="H5" s="203"/>
      <c r="I5" s="204"/>
      <c r="J5" s="202" t="s">
        <v>47</v>
      </c>
      <c r="K5" s="203"/>
      <c r="L5" s="204"/>
      <c r="M5" s="146" t="s">
        <v>44</v>
      </c>
      <c r="N5" s="147" t="s">
        <v>45</v>
      </c>
      <c r="O5" s="148" t="s">
        <v>267</v>
      </c>
      <c r="P5" s="146" t="s">
        <v>78</v>
      </c>
      <c r="Q5" s="148" t="s">
        <v>79</v>
      </c>
      <c r="R5" s="146" t="s">
        <v>50</v>
      </c>
      <c r="S5" s="149" t="s">
        <v>51</v>
      </c>
      <c r="T5" s="146" t="s">
        <v>52</v>
      </c>
      <c r="U5" s="146" t="s">
        <v>53</v>
      </c>
      <c r="V5" s="146" t="s">
        <v>54</v>
      </c>
      <c r="W5" s="146" t="s">
        <v>81</v>
      </c>
      <c r="X5" s="150" t="s">
        <v>82</v>
      </c>
    </row>
    <row r="6" spans="1:24" ht="41.45" x14ac:dyDescent="0.3">
      <c r="A6" s="144"/>
      <c r="B6" s="144"/>
      <c r="C6" s="151"/>
      <c r="D6" s="147" t="s">
        <v>41</v>
      </c>
      <c r="E6" s="146" t="s">
        <v>92</v>
      </c>
      <c r="F6" s="147" t="s">
        <v>43</v>
      </c>
      <c r="G6" s="147" t="s">
        <v>41</v>
      </c>
      <c r="H6" s="146" t="s">
        <v>92</v>
      </c>
      <c r="I6" s="147" t="s">
        <v>43</v>
      </c>
      <c r="J6" s="147" t="s">
        <v>41</v>
      </c>
      <c r="K6" s="147" t="s">
        <v>42</v>
      </c>
      <c r="L6" s="147" t="s">
        <v>43</v>
      </c>
      <c r="M6" s="147" t="s">
        <v>43</v>
      </c>
      <c r="N6" s="147" t="s">
        <v>43</v>
      </c>
      <c r="O6" s="147"/>
      <c r="P6" s="147"/>
      <c r="Q6" s="147" t="s">
        <v>43</v>
      </c>
      <c r="R6" s="147" t="s">
        <v>43</v>
      </c>
      <c r="S6" s="147" t="s">
        <v>43</v>
      </c>
      <c r="T6" s="147" t="s">
        <v>43</v>
      </c>
      <c r="U6" s="147" t="s">
        <v>43</v>
      </c>
      <c r="V6" s="147"/>
      <c r="W6" s="147" t="s">
        <v>43</v>
      </c>
      <c r="X6" s="152"/>
    </row>
    <row r="7" spans="1:24" x14ac:dyDescent="0.25">
      <c r="A7" s="153" t="s">
        <v>2</v>
      </c>
      <c r="B7" s="153" t="s">
        <v>5</v>
      </c>
      <c r="C7" s="153"/>
      <c r="D7" s="61">
        <f>SUM(D8:D22)</f>
        <v>1646157.15</v>
      </c>
      <c r="E7" s="59"/>
      <c r="F7" s="59">
        <f>SUM(F8:F22)</f>
        <v>1757726.19</v>
      </c>
      <c r="G7" s="61">
        <f>SUM(G8:G22)</f>
        <v>724981.36999999988</v>
      </c>
      <c r="H7" s="59"/>
      <c r="I7" s="59">
        <f>SUM(I8:I22)</f>
        <v>939855.51849999989</v>
      </c>
      <c r="J7" s="56"/>
      <c r="K7" s="56"/>
      <c r="L7" s="56"/>
      <c r="M7" s="56"/>
      <c r="N7" s="56"/>
      <c r="O7" s="53"/>
      <c r="P7" s="61">
        <f>SUM(P8:P22)</f>
        <v>10246.08</v>
      </c>
      <c r="Q7" s="61">
        <f>SUM(Q8:Q22)</f>
        <v>102400.73</v>
      </c>
      <c r="R7" s="27" t="s">
        <v>143</v>
      </c>
      <c r="S7" s="4"/>
      <c r="T7" s="4"/>
      <c r="U7" s="4"/>
      <c r="V7" s="21">
        <v>25</v>
      </c>
      <c r="W7" s="61">
        <f>SUM(W8:W22)</f>
        <v>283011.62</v>
      </c>
      <c r="X7" s="61">
        <f>SUM(X8:X22)</f>
        <v>31133.61</v>
      </c>
    </row>
    <row r="8" spans="1:24" s="19" customFormat="1" x14ac:dyDescent="0.25">
      <c r="A8" s="154"/>
      <c r="B8" s="155" t="s">
        <v>93</v>
      </c>
      <c r="C8" s="155" t="s">
        <v>94</v>
      </c>
      <c r="D8" s="56">
        <v>133908.9</v>
      </c>
      <c r="E8" s="56">
        <v>1.55</v>
      </c>
      <c r="F8" s="56">
        <f t="shared" ref="F8:F68" si="0">SUM(D8*E8)</f>
        <v>207558.79499999998</v>
      </c>
      <c r="G8" s="56">
        <f>SUM(373617.87+7596.3)</f>
        <v>381214.17</v>
      </c>
      <c r="H8" s="56">
        <v>1.55</v>
      </c>
      <c r="I8" s="56">
        <f t="shared" ref="I8:I68" si="1">SUM(G8*H8)</f>
        <v>590881.96349999995</v>
      </c>
      <c r="J8" s="56"/>
      <c r="K8" s="56"/>
      <c r="L8" s="56"/>
      <c r="M8" s="56"/>
      <c r="N8" s="56"/>
      <c r="O8" s="53" t="s">
        <v>95</v>
      </c>
      <c r="P8" s="56">
        <v>10246.08</v>
      </c>
      <c r="Q8" s="56">
        <v>102400.73</v>
      </c>
      <c r="R8" s="53"/>
      <c r="S8" s="56"/>
      <c r="T8" s="56"/>
      <c r="U8" s="56"/>
      <c r="V8" s="21"/>
      <c r="W8" s="56">
        <f>275415.32+7596.3</f>
        <v>283011.62</v>
      </c>
      <c r="X8" s="56">
        <v>31133.61</v>
      </c>
    </row>
    <row r="9" spans="1:24" x14ac:dyDescent="0.25">
      <c r="A9" s="154"/>
      <c r="B9" s="155" t="s">
        <v>96</v>
      </c>
      <c r="C9" s="155" t="s">
        <v>97</v>
      </c>
      <c r="D9" s="56">
        <v>75213</v>
      </c>
      <c r="E9" s="56">
        <v>1</v>
      </c>
      <c r="F9" s="56">
        <f t="shared" si="0"/>
        <v>75213</v>
      </c>
      <c r="G9" s="56"/>
      <c r="H9" s="56"/>
      <c r="I9" s="56"/>
      <c r="J9" s="56"/>
      <c r="K9" s="56"/>
      <c r="L9" s="56"/>
      <c r="M9" s="56"/>
      <c r="N9" s="56"/>
      <c r="O9" s="53"/>
      <c r="P9" s="56"/>
      <c r="Q9" s="56"/>
      <c r="R9" s="53"/>
      <c r="S9" s="56"/>
      <c r="T9" s="56"/>
      <c r="U9" s="56"/>
      <c r="V9" s="21"/>
      <c r="W9" s="56"/>
      <c r="X9" s="156"/>
    </row>
    <row r="10" spans="1:24" x14ac:dyDescent="0.25">
      <c r="A10" s="154"/>
      <c r="B10" s="155" t="s">
        <v>55</v>
      </c>
      <c r="C10" s="155" t="s">
        <v>98</v>
      </c>
      <c r="D10" s="56">
        <v>121000</v>
      </c>
      <c r="E10" s="56">
        <v>1</v>
      </c>
      <c r="F10" s="56">
        <f t="shared" si="0"/>
        <v>121000</v>
      </c>
      <c r="G10" s="56"/>
      <c r="H10" s="56"/>
      <c r="I10" s="56"/>
      <c r="J10" s="56"/>
      <c r="K10" s="56"/>
      <c r="L10" s="56"/>
      <c r="M10" s="56"/>
      <c r="N10" s="56"/>
      <c r="O10" s="53"/>
      <c r="P10" s="56"/>
      <c r="Q10" s="56"/>
      <c r="R10" s="53"/>
      <c r="S10" s="56"/>
      <c r="T10" s="56"/>
      <c r="U10" s="56"/>
      <c r="V10" s="21"/>
      <c r="W10" s="56"/>
      <c r="X10" s="156"/>
    </row>
    <row r="11" spans="1:24" x14ac:dyDescent="0.25">
      <c r="A11" s="144"/>
      <c r="B11" s="155" t="s">
        <v>56</v>
      </c>
      <c r="C11" s="155" t="s">
        <v>73</v>
      </c>
      <c r="D11" s="56">
        <v>198535</v>
      </c>
      <c r="E11" s="56">
        <v>1</v>
      </c>
      <c r="F11" s="56">
        <f t="shared" si="0"/>
        <v>198535</v>
      </c>
      <c r="G11" s="64">
        <v>5000</v>
      </c>
      <c r="H11" s="56">
        <v>1</v>
      </c>
      <c r="I11" s="56">
        <f t="shared" si="1"/>
        <v>5000</v>
      </c>
      <c r="J11" s="56"/>
      <c r="K11" s="56"/>
      <c r="L11" s="56"/>
      <c r="M11" s="56"/>
      <c r="N11" s="56"/>
      <c r="O11" s="53" t="s">
        <v>99</v>
      </c>
      <c r="P11" s="56"/>
      <c r="Q11" s="56"/>
      <c r="R11" s="53"/>
      <c r="S11" s="56" t="s">
        <v>143</v>
      </c>
      <c r="T11" s="56" t="s">
        <v>143</v>
      </c>
      <c r="U11" s="56"/>
      <c r="V11" s="21"/>
      <c r="W11" s="56"/>
      <c r="X11" s="156"/>
    </row>
    <row r="12" spans="1:24" x14ac:dyDescent="0.25">
      <c r="A12" s="153"/>
      <c r="B12" s="155" t="s">
        <v>55</v>
      </c>
      <c r="C12" s="155" t="s">
        <v>100</v>
      </c>
      <c r="D12" s="56">
        <v>31682.14</v>
      </c>
      <c r="E12" s="56">
        <v>1</v>
      </c>
      <c r="F12" s="56">
        <f t="shared" si="0"/>
        <v>31682.14</v>
      </c>
      <c r="G12" s="56"/>
      <c r="H12" s="56"/>
      <c r="I12" s="56"/>
      <c r="J12" s="56"/>
      <c r="K12" s="56"/>
      <c r="L12" s="56"/>
      <c r="M12" s="56"/>
      <c r="N12" s="56"/>
      <c r="O12" s="53"/>
      <c r="P12" s="56"/>
      <c r="Q12" s="4"/>
      <c r="R12" s="27"/>
      <c r="S12" s="4"/>
      <c r="T12" s="4"/>
      <c r="U12" s="4"/>
      <c r="V12" s="21"/>
      <c r="W12" s="56"/>
      <c r="X12" s="156"/>
    </row>
    <row r="13" spans="1:24" x14ac:dyDescent="0.25">
      <c r="A13" s="153"/>
      <c r="B13" s="155" t="s">
        <v>101</v>
      </c>
      <c r="C13" s="155" t="s">
        <v>102</v>
      </c>
      <c r="D13" s="56">
        <v>7431.9</v>
      </c>
      <c r="E13" s="56">
        <v>1.55</v>
      </c>
      <c r="F13" s="56">
        <f t="shared" si="0"/>
        <v>11519.445</v>
      </c>
      <c r="G13" s="56">
        <v>9466.1</v>
      </c>
      <c r="H13" s="56">
        <v>1.55</v>
      </c>
      <c r="I13" s="56">
        <f t="shared" si="1"/>
        <v>14672.455000000002</v>
      </c>
      <c r="J13" s="56"/>
      <c r="K13" s="56"/>
      <c r="L13" s="56"/>
      <c r="M13" s="56"/>
      <c r="N13" s="56"/>
      <c r="O13" s="53"/>
      <c r="P13" s="56"/>
      <c r="Q13" s="4"/>
      <c r="R13" s="27"/>
      <c r="S13" s="4"/>
      <c r="T13" s="4"/>
      <c r="U13" s="4"/>
      <c r="V13" s="21"/>
      <c r="W13" s="56"/>
      <c r="X13" s="156"/>
    </row>
    <row r="14" spans="1:24" x14ac:dyDescent="0.25">
      <c r="A14" s="153"/>
      <c r="B14" s="155" t="s">
        <v>61</v>
      </c>
      <c r="C14" s="155" t="s">
        <v>103</v>
      </c>
      <c r="D14" s="56"/>
      <c r="E14" s="56"/>
      <c r="F14" s="56"/>
      <c r="G14" s="56">
        <v>876</v>
      </c>
      <c r="H14" s="56">
        <v>1</v>
      </c>
      <c r="I14" s="56">
        <f t="shared" si="1"/>
        <v>876</v>
      </c>
      <c r="J14" s="56"/>
      <c r="K14" s="56"/>
      <c r="L14" s="56"/>
      <c r="M14" s="56"/>
      <c r="N14" s="56"/>
      <c r="O14" s="53"/>
      <c r="P14" s="56"/>
      <c r="Q14" s="4"/>
      <c r="R14" s="27"/>
      <c r="S14" s="4"/>
      <c r="T14" s="4"/>
      <c r="U14" s="4"/>
      <c r="V14" s="21"/>
      <c r="W14" s="56"/>
      <c r="X14" s="156"/>
    </row>
    <row r="15" spans="1:24" x14ac:dyDescent="0.25">
      <c r="A15" s="153"/>
      <c r="B15" s="155" t="s">
        <v>74</v>
      </c>
      <c r="C15" s="155" t="s">
        <v>104</v>
      </c>
      <c r="D15" s="56"/>
      <c r="E15" s="56"/>
      <c r="F15" s="56"/>
      <c r="G15" s="56">
        <v>4371.1000000000004</v>
      </c>
      <c r="H15" s="56">
        <v>1</v>
      </c>
      <c r="I15" s="56">
        <f t="shared" si="1"/>
        <v>4371.1000000000004</v>
      </c>
      <c r="J15" s="56"/>
      <c r="K15" s="56"/>
      <c r="L15" s="56"/>
      <c r="M15" s="56"/>
      <c r="N15" s="56"/>
      <c r="O15" s="53"/>
      <c r="P15" s="56"/>
      <c r="Q15" s="4"/>
      <c r="R15" s="27"/>
      <c r="S15" s="4"/>
      <c r="T15" s="4"/>
      <c r="U15" s="4"/>
      <c r="V15" s="21"/>
      <c r="W15" s="56"/>
      <c r="X15" s="156"/>
    </row>
    <row r="16" spans="1:24" x14ac:dyDescent="0.25">
      <c r="A16" s="153"/>
      <c r="B16" s="155" t="s">
        <v>105</v>
      </c>
      <c r="C16" s="155" t="s">
        <v>106</v>
      </c>
      <c r="D16" s="56">
        <v>31875.35</v>
      </c>
      <c r="E16" s="56">
        <v>1</v>
      </c>
      <c r="F16" s="56">
        <f t="shared" si="0"/>
        <v>31875.35</v>
      </c>
      <c r="G16" s="56"/>
      <c r="H16" s="56"/>
      <c r="I16" s="56"/>
      <c r="J16" s="56"/>
      <c r="K16" s="56"/>
      <c r="L16" s="56"/>
      <c r="M16" s="56"/>
      <c r="N16" s="56"/>
      <c r="O16" s="53"/>
      <c r="P16" s="56"/>
      <c r="Q16" s="4"/>
      <c r="R16" s="27"/>
      <c r="S16" s="4"/>
      <c r="T16" s="4"/>
      <c r="U16" s="4"/>
      <c r="V16" s="21"/>
      <c r="W16" s="56"/>
      <c r="X16" s="156"/>
    </row>
    <row r="17" spans="1:24" x14ac:dyDescent="0.25">
      <c r="A17" s="153"/>
      <c r="B17" s="155" t="s">
        <v>107</v>
      </c>
      <c r="C17" s="155" t="s">
        <v>108</v>
      </c>
      <c r="D17" s="56">
        <v>109251</v>
      </c>
      <c r="E17" s="56">
        <v>1</v>
      </c>
      <c r="F17" s="56">
        <f t="shared" si="0"/>
        <v>109251</v>
      </c>
      <c r="G17" s="56"/>
      <c r="H17" s="56"/>
      <c r="I17" s="56"/>
      <c r="J17" s="56"/>
      <c r="K17" s="56"/>
      <c r="L17" s="56"/>
      <c r="M17" s="56"/>
      <c r="N17" s="56"/>
      <c r="O17" s="53"/>
      <c r="P17" s="56"/>
      <c r="Q17" s="4"/>
      <c r="R17" s="27"/>
      <c r="S17" s="4"/>
      <c r="T17" s="4"/>
      <c r="U17" s="4"/>
      <c r="V17" s="21"/>
      <c r="W17" s="56"/>
      <c r="X17" s="156"/>
    </row>
    <row r="18" spans="1:24" ht="14.45" x14ac:dyDescent="0.3">
      <c r="A18" s="153"/>
      <c r="B18" s="155" t="s">
        <v>62</v>
      </c>
      <c r="C18" s="54" t="s">
        <v>109</v>
      </c>
      <c r="D18" s="56">
        <v>190249.86</v>
      </c>
      <c r="E18" s="56">
        <v>1</v>
      </c>
      <c r="F18" s="56">
        <f t="shared" si="0"/>
        <v>190249.86</v>
      </c>
      <c r="G18" s="56"/>
      <c r="H18" s="56"/>
      <c r="I18" s="56"/>
      <c r="J18" s="56"/>
      <c r="K18" s="56"/>
      <c r="L18" s="56"/>
      <c r="M18" s="56"/>
      <c r="N18" s="56"/>
      <c r="O18" s="53"/>
      <c r="P18" s="56"/>
      <c r="Q18" s="4"/>
      <c r="R18" s="27"/>
      <c r="S18" s="4"/>
      <c r="T18" s="4"/>
      <c r="U18" s="4"/>
      <c r="V18" s="21"/>
      <c r="W18" s="56"/>
      <c r="X18" s="156"/>
    </row>
    <row r="19" spans="1:24" x14ac:dyDescent="0.25">
      <c r="A19" s="153"/>
      <c r="B19" s="155" t="s">
        <v>72</v>
      </c>
      <c r="C19" s="155" t="s">
        <v>110</v>
      </c>
      <c r="D19" s="56"/>
      <c r="E19" s="56"/>
      <c r="F19" s="56"/>
      <c r="G19" s="56">
        <v>2460</v>
      </c>
      <c r="H19" s="56">
        <v>1</v>
      </c>
      <c r="I19" s="56">
        <f t="shared" si="1"/>
        <v>2460</v>
      </c>
      <c r="J19" s="56"/>
      <c r="K19" s="56"/>
      <c r="L19" s="56"/>
      <c r="M19" s="56"/>
      <c r="N19" s="56"/>
      <c r="O19" s="53"/>
      <c r="P19" s="56"/>
      <c r="Q19" s="4"/>
      <c r="R19" s="27"/>
      <c r="S19" s="4"/>
      <c r="T19" s="4"/>
      <c r="U19" s="4"/>
      <c r="V19" s="21"/>
      <c r="W19" s="56"/>
      <c r="X19" s="156"/>
    </row>
    <row r="20" spans="1:24" x14ac:dyDescent="0.25">
      <c r="A20" s="153"/>
      <c r="B20" s="155" t="s">
        <v>63</v>
      </c>
      <c r="C20" s="155" t="s">
        <v>64</v>
      </c>
      <c r="D20" s="56">
        <v>106410</v>
      </c>
      <c r="E20" s="56">
        <v>1</v>
      </c>
      <c r="F20" s="56">
        <f t="shared" si="0"/>
        <v>106410</v>
      </c>
      <c r="G20" s="56"/>
      <c r="H20" s="56"/>
      <c r="I20" s="56"/>
      <c r="J20" s="56"/>
      <c r="K20" s="56"/>
      <c r="L20" s="56"/>
      <c r="M20" s="56"/>
      <c r="N20" s="56"/>
      <c r="O20" s="53"/>
      <c r="P20" s="56"/>
      <c r="Q20" s="4"/>
      <c r="R20" s="27"/>
      <c r="S20" s="33" t="s">
        <v>143</v>
      </c>
      <c r="T20" s="33" t="s">
        <v>143</v>
      </c>
      <c r="U20" s="4"/>
      <c r="V20" s="21"/>
      <c r="W20" s="56"/>
      <c r="X20" s="156"/>
    </row>
    <row r="21" spans="1:24" s="44" customFormat="1" x14ac:dyDescent="0.25">
      <c r="A21" s="154"/>
      <c r="B21" s="47" t="s">
        <v>11</v>
      </c>
      <c r="C21" s="50" t="s">
        <v>118</v>
      </c>
      <c r="D21" s="56">
        <v>61512</v>
      </c>
      <c r="E21" s="56">
        <v>1.55</v>
      </c>
      <c r="F21" s="56">
        <f t="shared" ref="F21" si="2">SUM(D21*E21)</f>
        <v>95343.6</v>
      </c>
      <c r="G21" s="56"/>
      <c r="H21" s="56"/>
      <c r="I21" s="56"/>
      <c r="J21" s="56"/>
      <c r="K21" s="56"/>
      <c r="L21" s="56"/>
      <c r="M21" s="56"/>
      <c r="N21" s="56"/>
      <c r="O21" s="53"/>
      <c r="P21" s="56"/>
      <c r="Q21" s="4"/>
      <c r="R21" s="27"/>
      <c r="S21" s="4"/>
      <c r="T21" s="4"/>
      <c r="U21" s="4"/>
      <c r="V21" s="21"/>
      <c r="W21" s="56"/>
      <c r="X21" s="156"/>
    </row>
    <row r="22" spans="1:24" ht="15.75" thickBot="1" x14ac:dyDescent="0.3">
      <c r="A22" s="157"/>
      <c r="B22" s="158" t="s">
        <v>65</v>
      </c>
      <c r="C22" s="158" t="s">
        <v>111</v>
      </c>
      <c r="D22" s="57">
        <v>579088</v>
      </c>
      <c r="E22" s="57">
        <v>1</v>
      </c>
      <c r="F22" s="56">
        <f t="shared" si="0"/>
        <v>579088</v>
      </c>
      <c r="G22" s="57">
        <v>321594</v>
      </c>
      <c r="H22" s="57">
        <v>1</v>
      </c>
      <c r="I22" s="56">
        <f t="shared" si="1"/>
        <v>321594</v>
      </c>
      <c r="J22" s="57"/>
      <c r="K22" s="57"/>
      <c r="L22" s="57"/>
      <c r="M22" s="57"/>
      <c r="N22" s="57"/>
      <c r="O22" s="34"/>
      <c r="P22" s="57"/>
      <c r="Q22" s="6"/>
      <c r="R22" s="28"/>
      <c r="S22" s="6"/>
      <c r="T22" s="6"/>
      <c r="U22" s="6"/>
      <c r="V22" s="22"/>
      <c r="W22" s="57"/>
      <c r="X22" s="170"/>
    </row>
    <row r="23" spans="1:24" thickTop="1" x14ac:dyDescent="0.3">
      <c r="A23" s="159"/>
      <c r="B23" s="160"/>
      <c r="C23" s="160"/>
      <c r="D23" s="11"/>
      <c r="E23" s="11"/>
      <c r="F23" s="56"/>
      <c r="G23" s="11"/>
      <c r="H23" s="11"/>
      <c r="I23" s="56"/>
      <c r="J23" s="11"/>
      <c r="K23" s="11"/>
      <c r="L23" s="11"/>
      <c r="M23" s="11"/>
      <c r="N23" s="13"/>
      <c r="O23" s="35"/>
      <c r="P23" s="13"/>
      <c r="Q23" s="12"/>
      <c r="R23" s="29"/>
      <c r="S23" s="12"/>
      <c r="T23" s="12"/>
      <c r="U23" s="18"/>
      <c r="V23" s="23"/>
      <c r="W23" s="14"/>
      <c r="X23" s="161"/>
    </row>
    <row r="24" spans="1:24" x14ac:dyDescent="0.25">
      <c r="A24" s="153" t="s">
        <v>9</v>
      </c>
      <c r="B24" s="181" t="s">
        <v>10</v>
      </c>
      <c r="C24" s="1"/>
      <c r="D24" s="61">
        <f>SUM(D25:D29)</f>
        <v>5557257</v>
      </c>
      <c r="E24" s="59"/>
      <c r="F24" s="59">
        <f>SUM(F25:F29)</f>
        <v>5655096.5</v>
      </c>
      <c r="G24" s="61">
        <f>SUM(G25:G29)</f>
        <v>1159417</v>
      </c>
      <c r="H24" s="59"/>
      <c r="I24" s="59">
        <f>SUM(I25:I29)</f>
        <v>1179169.7000000002</v>
      </c>
      <c r="J24" s="56"/>
      <c r="K24" s="56"/>
      <c r="L24" s="56"/>
      <c r="M24" s="7"/>
      <c r="N24" s="7"/>
      <c r="O24" s="36"/>
      <c r="P24" s="7"/>
      <c r="Q24" s="4"/>
      <c r="R24" s="27" t="s">
        <v>143</v>
      </c>
      <c r="S24" s="4"/>
      <c r="T24" s="4"/>
      <c r="U24" s="4"/>
      <c r="V24" s="21">
        <v>115</v>
      </c>
      <c r="W24" s="61">
        <f>SUM(W25:W29)</f>
        <v>100253.31</v>
      </c>
      <c r="X24" s="187">
        <v>555725.69999999995</v>
      </c>
    </row>
    <row r="25" spans="1:24" x14ac:dyDescent="0.25">
      <c r="A25" s="153"/>
      <c r="B25" s="48" t="s">
        <v>112</v>
      </c>
      <c r="C25" s="48" t="s">
        <v>113</v>
      </c>
      <c r="D25" s="56">
        <v>1740808</v>
      </c>
      <c r="E25" s="56">
        <v>1</v>
      </c>
      <c r="F25" s="56">
        <f t="shared" si="0"/>
        <v>1740808</v>
      </c>
      <c r="G25" s="56">
        <v>497088</v>
      </c>
      <c r="H25" s="56">
        <v>1</v>
      </c>
      <c r="I25" s="56">
        <f t="shared" si="1"/>
        <v>497088</v>
      </c>
      <c r="J25" s="56"/>
      <c r="K25" s="56"/>
      <c r="L25" s="56"/>
      <c r="M25" s="56"/>
      <c r="N25" s="56"/>
      <c r="O25" s="53" t="s">
        <v>139</v>
      </c>
      <c r="P25" s="56"/>
      <c r="Q25" s="4"/>
      <c r="R25" s="27"/>
      <c r="S25" s="4"/>
      <c r="T25" s="4"/>
      <c r="U25" s="4"/>
      <c r="V25" s="21"/>
      <c r="W25" s="56">
        <f>SUM(33435.59+27950)</f>
        <v>61385.59</v>
      </c>
      <c r="X25" s="95"/>
    </row>
    <row r="26" spans="1:24" x14ac:dyDescent="0.25">
      <c r="A26" s="154"/>
      <c r="B26" s="50" t="s">
        <v>114</v>
      </c>
      <c r="C26" s="50" t="s">
        <v>115</v>
      </c>
      <c r="D26" s="56">
        <v>2532211</v>
      </c>
      <c r="E26" s="56">
        <v>1</v>
      </c>
      <c r="F26" s="56">
        <f t="shared" si="0"/>
        <v>2532211</v>
      </c>
      <c r="G26" s="56">
        <v>489957</v>
      </c>
      <c r="H26" s="56">
        <v>1</v>
      </c>
      <c r="I26" s="56">
        <f t="shared" si="1"/>
        <v>489957</v>
      </c>
      <c r="J26" s="56"/>
      <c r="K26" s="56"/>
      <c r="L26" s="56"/>
      <c r="M26" s="56"/>
      <c r="N26" s="56"/>
      <c r="O26" s="53" t="s">
        <v>140</v>
      </c>
      <c r="P26" s="56"/>
      <c r="Q26" s="4"/>
      <c r="R26" s="27"/>
      <c r="S26" s="4"/>
      <c r="T26" s="4"/>
      <c r="U26" s="4"/>
      <c r="V26" s="24"/>
      <c r="W26" s="43">
        <v>23029</v>
      </c>
      <c r="X26" s="156"/>
    </row>
    <row r="27" spans="1:24" x14ac:dyDescent="0.25">
      <c r="A27" s="154"/>
      <c r="B27" s="50" t="s">
        <v>116</v>
      </c>
      <c r="C27" s="50" t="s">
        <v>117</v>
      </c>
      <c r="D27" s="56">
        <v>65797</v>
      </c>
      <c r="E27" s="56">
        <v>1.55</v>
      </c>
      <c r="F27" s="56">
        <f t="shared" si="0"/>
        <v>101985.35</v>
      </c>
      <c r="G27" s="56">
        <v>13411</v>
      </c>
      <c r="H27" s="56">
        <v>1.55</v>
      </c>
      <c r="I27" s="56">
        <f t="shared" si="1"/>
        <v>20787.05</v>
      </c>
      <c r="J27" s="56"/>
      <c r="K27" s="56"/>
      <c r="L27" s="56"/>
      <c r="M27" s="56"/>
      <c r="N27" s="56"/>
      <c r="O27" s="53"/>
      <c r="P27" s="56"/>
      <c r="Q27" s="4"/>
      <c r="R27" s="27"/>
      <c r="S27" s="4"/>
      <c r="T27" s="4"/>
      <c r="U27" s="4"/>
      <c r="V27" s="24"/>
      <c r="W27" s="43">
        <v>1032</v>
      </c>
      <c r="X27" s="156"/>
    </row>
    <row r="28" spans="1:24" x14ac:dyDescent="0.25">
      <c r="A28" s="154"/>
      <c r="B28" s="50" t="s">
        <v>119</v>
      </c>
      <c r="C28" s="50" t="s">
        <v>120</v>
      </c>
      <c r="D28" s="56">
        <v>112093</v>
      </c>
      <c r="E28" s="56">
        <v>1.55</v>
      </c>
      <c r="F28" s="56">
        <f t="shared" si="0"/>
        <v>173744.15</v>
      </c>
      <c r="G28" s="56">
        <v>22503</v>
      </c>
      <c r="H28" s="56">
        <v>1.55</v>
      </c>
      <c r="I28" s="56">
        <f t="shared" si="1"/>
        <v>34879.65</v>
      </c>
      <c r="J28" s="56"/>
      <c r="K28" s="56"/>
      <c r="L28" s="56"/>
      <c r="M28" s="56"/>
      <c r="N28" s="56"/>
      <c r="O28" s="53"/>
      <c r="P28" s="56"/>
      <c r="Q28" s="4"/>
      <c r="R28" s="27"/>
      <c r="S28" s="4"/>
      <c r="T28" s="4"/>
      <c r="U28" s="4"/>
      <c r="V28" s="24"/>
      <c r="W28" s="43">
        <v>988</v>
      </c>
      <c r="X28" s="156"/>
    </row>
    <row r="29" spans="1:24" ht="15.75" thickBot="1" x14ac:dyDescent="0.3">
      <c r="A29" s="157"/>
      <c r="B29" s="51" t="s">
        <v>12</v>
      </c>
      <c r="C29" s="51" t="s">
        <v>121</v>
      </c>
      <c r="D29" s="57">
        <v>1106348</v>
      </c>
      <c r="E29" s="57">
        <v>1</v>
      </c>
      <c r="F29" s="56">
        <f t="shared" si="0"/>
        <v>1106348</v>
      </c>
      <c r="G29" s="57">
        <v>136458</v>
      </c>
      <c r="H29" s="57">
        <v>1</v>
      </c>
      <c r="I29" s="56">
        <f t="shared" si="1"/>
        <v>136458</v>
      </c>
      <c r="J29" s="57"/>
      <c r="K29" s="57"/>
      <c r="L29" s="57"/>
      <c r="M29" s="57"/>
      <c r="N29" s="57"/>
      <c r="O29" s="34" t="s">
        <v>99</v>
      </c>
      <c r="P29" s="57"/>
      <c r="Q29" s="6"/>
      <c r="R29" s="28"/>
      <c r="S29" s="6"/>
      <c r="T29" s="6"/>
      <c r="U29" s="6"/>
      <c r="V29" s="22"/>
      <c r="W29" s="57">
        <f>SUM(10775.72+3043)</f>
        <v>13818.72</v>
      </c>
      <c r="X29" s="170"/>
    </row>
    <row r="30" spans="1:24" thickTop="1" x14ac:dyDescent="0.3">
      <c r="A30" s="162"/>
      <c r="B30" s="2"/>
      <c r="C30" s="2"/>
      <c r="D30" s="10"/>
      <c r="E30" s="10"/>
      <c r="F30" s="56"/>
      <c r="G30" s="10"/>
      <c r="H30" s="10"/>
      <c r="I30" s="56">
        <f t="shared" si="1"/>
        <v>0</v>
      </c>
      <c r="J30" s="10"/>
      <c r="K30" s="10"/>
      <c r="L30" s="10"/>
      <c r="M30" s="10"/>
      <c r="N30" s="10"/>
      <c r="O30" s="32"/>
      <c r="P30" s="10"/>
      <c r="Q30" s="15"/>
      <c r="R30" s="30"/>
      <c r="S30" s="15"/>
      <c r="T30" s="15"/>
      <c r="U30" s="15"/>
      <c r="V30" s="25"/>
      <c r="W30" s="10"/>
      <c r="X30" s="163"/>
    </row>
    <row r="31" spans="1:24" x14ac:dyDescent="0.25">
      <c r="A31" s="153" t="s">
        <v>3</v>
      </c>
      <c r="B31" s="1" t="s">
        <v>13</v>
      </c>
      <c r="C31" s="1"/>
      <c r="D31" s="61">
        <f>SUM(D32:D36)</f>
        <v>3400873.4800000004</v>
      </c>
      <c r="E31" s="59"/>
      <c r="F31" s="59">
        <f>SUM(F32:F36)</f>
        <v>4273842.0269999998</v>
      </c>
      <c r="G31" s="61">
        <f>SUM(G32:G36)</f>
        <v>540831.19999999995</v>
      </c>
      <c r="H31" s="59"/>
      <c r="I31" s="59">
        <f>SUM(I32:I36)</f>
        <v>540831.19999999995</v>
      </c>
      <c r="J31" s="56"/>
      <c r="K31" s="56"/>
      <c r="L31" s="56"/>
      <c r="M31" s="56"/>
      <c r="N31" s="56"/>
      <c r="O31" s="53"/>
      <c r="P31" s="56"/>
      <c r="Q31" s="62">
        <f>SUM(Q32:Q36)</f>
        <v>41402.839999999997</v>
      </c>
      <c r="R31" s="27" t="s">
        <v>143</v>
      </c>
      <c r="S31" s="4"/>
      <c r="T31" s="4"/>
      <c r="U31" s="4"/>
      <c r="V31" s="21">
        <v>58</v>
      </c>
      <c r="W31" s="189">
        <f>SUM(W32:W36)</f>
        <v>15155.749999999993</v>
      </c>
      <c r="X31" s="188">
        <f>SUM(D31*0.1)</f>
        <v>340087.34800000006</v>
      </c>
    </row>
    <row r="32" spans="1:24" x14ac:dyDescent="0.25">
      <c r="A32" s="153"/>
      <c r="B32" s="50" t="s">
        <v>122</v>
      </c>
      <c r="C32" s="50" t="s">
        <v>123</v>
      </c>
      <c r="D32" s="56">
        <v>1813657.94</v>
      </c>
      <c r="E32" s="56">
        <v>1</v>
      </c>
      <c r="F32" s="56">
        <f t="shared" si="0"/>
        <v>1813657.94</v>
      </c>
      <c r="G32" s="56">
        <v>403404.94</v>
      </c>
      <c r="H32" s="56">
        <v>1</v>
      </c>
      <c r="I32" s="56">
        <f t="shared" si="1"/>
        <v>403404.94</v>
      </c>
      <c r="J32" s="56"/>
      <c r="K32" s="56"/>
      <c r="L32" s="56"/>
      <c r="M32" s="56"/>
      <c r="N32" s="56"/>
      <c r="O32" s="53"/>
      <c r="P32" s="56"/>
      <c r="Q32" s="4">
        <v>41402.839999999997</v>
      </c>
      <c r="R32" s="27"/>
      <c r="S32" s="4"/>
      <c r="T32" s="4"/>
      <c r="U32" s="4"/>
      <c r="V32" s="21"/>
      <c r="W32" s="56">
        <f>SUM(403404.94-395731.38)</f>
        <v>7673.5599999999977</v>
      </c>
      <c r="X32" s="156"/>
    </row>
    <row r="33" spans="1:24" x14ac:dyDescent="0.25">
      <c r="A33" s="153"/>
      <c r="B33" s="50" t="s">
        <v>124</v>
      </c>
      <c r="C33" s="45" t="s">
        <v>125</v>
      </c>
      <c r="D33" s="56">
        <v>547719.93000000005</v>
      </c>
      <c r="E33" s="56">
        <v>1.55</v>
      </c>
      <c r="F33" s="56">
        <f t="shared" si="0"/>
        <v>848965.89150000014</v>
      </c>
      <c r="G33" s="56">
        <v>40933.99</v>
      </c>
      <c r="H33" s="56">
        <v>1</v>
      </c>
      <c r="I33" s="56">
        <f t="shared" si="1"/>
        <v>40933.99</v>
      </c>
      <c r="J33" s="56"/>
      <c r="K33" s="56"/>
      <c r="L33" s="56"/>
      <c r="M33" s="56"/>
      <c r="N33" s="56"/>
      <c r="O33" s="53"/>
      <c r="P33" s="56"/>
      <c r="Q33" s="4"/>
      <c r="R33" s="27"/>
      <c r="S33" s="4"/>
      <c r="T33" s="4"/>
      <c r="U33" s="4"/>
      <c r="V33" s="21"/>
      <c r="W33" s="56">
        <f>SUM(40933.99-39125.97)</f>
        <v>1808.0199999999968</v>
      </c>
      <c r="X33" s="156"/>
    </row>
    <row r="34" spans="1:24" x14ac:dyDescent="0.25">
      <c r="A34" s="164"/>
      <c r="B34" s="9" t="s">
        <v>126</v>
      </c>
      <c r="C34" s="49" t="s">
        <v>127</v>
      </c>
      <c r="D34" s="5">
        <v>727911.08</v>
      </c>
      <c r="E34" s="5">
        <v>1.55</v>
      </c>
      <c r="F34" s="56">
        <f t="shared" si="0"/>
        <v>1128262.1739999999</v>
      </c>
      <c r="G34" s="5">
        <v>73606.48</v>
      </c>
      <c r="H34" s="5">
        <v>1</v>
      </c>
      <c r="I34" s="56">
        <f t="shared" si="1"/>
        <v>73606.48</v>
      </c>
      <c r="J34" s="5"/>
      <c r="K34" s="5"/>
      <c r="L34" s="5"/>
      <c r="M34" s="56"/>
      <c r="N34" s="56"/>
      <c r="O34" s="37"/>
      <c r="P34" s="5"/>
      <c r="Q34" s="16"/>
      <c r="R34" s="31"/>
      <c r="S34" s="16"/>
      <c r="T34" s="16"/>
      <c r="U34" s="16"/>
      <c r="V34" s="26"/>
      <c r="W34" s="5">
        <f>SUM(73606.48-69455.59)</f>
        <v>4150.8899999999994</v>
      </c>
      <c r="X34" s="156"/>
    </row>
    <row r="35" spans="1:24" x14ac:dyDescent="0.25">
      <c r="A35" s="154"/>
      <c r="B35" s="9" t="s">
        <v>128</v>
      </c>
      <c r="C35" s="49" t="s">
        <v>129</v>
      </c>
      <c r="D35" s="56">
        <v>206146.58</v>
      </c>
      <c r="E35" s="56">
        <v>1.55</v>
      </c>
      <c r="F35" s="56">
        <f t="shared" si="0"/>
        <v>319527.19899999996</v>
      </c>
      <c r="G35" s="56">
        <v>18527.39</v>
      </c>
      <c r="H35" s="56">
        <v>1</v>
      </c>
      <c r="I35" s="56">
        <f t="shared" si="1"/>
        <v>18527.39</v>
      </c>
      <c r="J35" s="56"/>
      <c r="K35" s="56"/>
      <c r="L35" s="56"/>
      <c r="M35" s="56"/>
      <c r="N35" s="56"/>
      <c r="O35" s="53"/>
      <c r="P35" s="56"/>
      <c r="Q35" s="4"/>
      <c r="R35" s="27"/>
      <c r="S35" s="4"/>
      <c r="T35" s="4"/>
      <c r="U35" s="4"/>
      <c r="V35" s="21"/>
      <c r="W35" s="56">
        <f>SUM(18527.39-17434.96)</f>
        <v>1092.4300000000003</v>
      </c>
      <c r="X35" s="156"/>
    </row>
    <row r="36" spans="1:24" ht="15.75" thickBot="1" x14ac:dyDescent="0.3">
      <c r="A36" s="165"/>
      <c r="B36" s="51" t="s">
        <v>130</v>
      </c>
      <c r="C36" s="52" t="s">
        <v>131</v>
      </c>
      <c r="D36" s="57">
        <v>105437.95</v>
      </c>
      <c r="E36" s="57">
        <v>1.55</v>
      </c>
      <c r="F36" s="56">
        <f t="shared" si="0"/>
        <v>163428.82250000001</v>
      </c>
      <c r="G36" s="57">
        <v>4358.3999999999996</v>
      </c>
      <c r="H36" s="57">
        <v>1</v>
      </c>
      <c r="I36" s="56">
        <f t="shared" si="1"/>
        <v>4358.3999999999996</v>
      </c>
      <c r="J36" s="57"/>
      <c r="K36" s="57"/>
      <c r="L36" s="57"/>
      <c r="M36" s="57"/>
      <c r="N36" s="57"/>
      <c r="O36" s="34"/>
      <c r="P36" s="57"/>
      <c r="Q36" s="6"/>
      <c r="R36" s="28"/>
      <c r="S36" s="6"/>
      <c r="T36" s="6"/>
      <c r="U36" s="6"/>
      <c r="V36" s="22"/>
      <c r="W36" s="57">
        <f>SUM(4358.4-3927.55)</f>
        <v>430.84999999999945</v>
      </c>
      <c r="X36" s="170"/>
    </row>
    <row r="37" spans="1:24" thickTop="1" x14ac:dyDescent="0.3">
      <c r="A37" s="166"/>
      <c r="B37" s="167"/>
      <c r="C37" s="167"/>
      <c r="D37" s="10"/>
      <c r="E37" s="10"/>
      <c r="F37" s="56"/>
      <c r="G37" s="10"/>
      <c r="H37" s="10"/>
      <c r="I37" s="56">
        <f t="shared" si="1"/>
        <v>0</v>
      </c>
      <c r="J37" s="10"/>
      <c r="K37" s="10"/>
      <c r="L37" s="10"/>
      <c r="M37" s="10"/>
      <c r="N37" s="10"/>
      <c r="O37" s="32"/>
      <c r="P37" s="10"/>
      <c r="Q37" s="10"/>
      <c r="R37" s="32"/>
      <c r="S37" s="10"/>
      <c r="T37" s="10"/>
      <c r="U37" s="10"/>
      <c r="V37" s="25"/>
      <c r="W37" s="10"/>
      <c r="X37" s="163"/>
    </row>
    <row r="38" spans="1:24" x14ac:dyDescent="0.25">
      <c r="A38" s="153" t="s">
        <v>4</v>
      </c>
      <c r="B38" s="181" t="s">
        <v>14</v>
      </c>
      <c r="C38" s="1"/>
      <c r="D38" s="61">
        <f>SUM(D39:D45)</f>
        <v>1665350.23</v>
      </c>
      <c r="E38" s="59"/>
      <c r="F38" s="59">
        <f>SUM(F39:F45)</f>
        <v>1983581.4125000001</v>
      </c>
      <c r="G38" s="61">
        <f>SUM(G39:G45)</f>
        <v>515868.14999999997</v>
      </c>
      <c r="H38" s="59"/>
      <c r="I38" s="59">
        <f>SUM(I39:I45)</f>
        <v>717765.02100000007</v>
      </c>
      <c r="J38" s="56"/>
      <c r="K38" s="56"/>
      <c r="L38" s="56"/>
      <c r="M38" s="56"/>
      <c r="N38" s="56"/>
      <c r="O38" s="53"/>
      <c r="P38" s="56"/>
      <c r="Q38" s="4"/>
      <c r="R38" s="27" t="s">
        <v>143</v>
      </c>
      <c r="S38" s="4"/>
      <c r="T38" s="4"/>
      <c r="U38" s="4"/>
      <c r="V38" s="21">
        <v>87</v>
      </c>
      <c r="W38" s="61">
        <f>SUM(W39:W45)</f>
        <v>95304.14</v>
      </c>
      <c r="X38" s="188">
        <f>SUM(D38)*0.1</f>
        <v>166535.02300000002</v>
      </c>
    </row>
    <row r="39" spans="1:24" x14ac:dyDescent="0.25">
      <c r="A39" s="153"/>
      <c r="B39" s="50" t="s">
        <v>16</v>
      </c>
      <c r="C39" s="45" t="s">
        <v>132</v>
      </c>
      <c r="D39" s="56">
        <v>390495.81</v>
      </c>
      <c r="E39" s="56">
        <v>1.55</v>
      </c>
      <c r="F39" s="56">
        <f t="shared" si="0"/>
        <v>605268.50549999997</v>
      </c>
      <c r="G39" s="56">
        <v>229072.06</v>
      </c>
      <c r="H39" s="56">
        <v>1.55</v>
      </c>
      <c r="I39" s="56">
        <f t="shared" si="1"/>
        <v>355061.69300000003</v>
      </c>
      <c r="J39" s="56"/>
      <c r="K39" s="56"/>
      <c r="L39" s="56"/>
      <c r="M39" s="56"/>
      <c r="N39" s="56"/>
      <c r="O39" s="53" t="s">
        <v>141</v>
      </c>
      <c r="P39" s="56"/>
      <c r="Q39" s="4"/>
      <c r="R39" s="27"/>
      <c r="S39" s="4"/>
      <c r="T39" s="4"/>
      <c r="U39" s="4"/>
      <c r="V39" s="21"/>
      <c r="W39" s="56">
        <f>SUM(46194.57+13283.47)</f>
        <v>59478.04</v>
      </c>
    </row>
    <row r="40" spans="1:24" ht="14.45" x14ac:dyDescent="0.3">
      <c r="A40" s="153"/>
      <c r="B40" s="50" t="s">
        <v>15</v>
      </c>
      <c r="C40" s="45" t="s">
        <v>133</v>
      </c>
      <c r="D40" s="56">
        <v>133664.14000000001</v>
      </c>
      <c r="E40" s="56">
        <v>1.55</v>
      </c>
      <c r="F40" s="56">
        <f t="shared" si="0"/>
        <v>207179.41700000002</v>
      </c>
      <c r="G40" s="56">
        <v>71812.09</v>
      </c>
      <c r="H40" s="56">
        <v>1.55</v>
      </c>
      <c r="I40" s="56">
        <f t="shared" si="1"/>
        <v>111308.7395</v>
      </c>
      <c r="J40" s="56"/>
      <c r="K40" s="56"/>
      <c r="L40" s="56"/>
      <c r="M40" s="56"/>
      <c r="N40" s="56"/>
      <c r="O40" s="53"/>
      <c r="P40" s="56"/>
      <c r="Q40" s="4"/>
      <c r="R40" s="27"/>
      <c r="S40" s="4"/>
      <c r="T40" s="4"/>
      <c r="U40" s="4"/>
      <c r="V40" s="21"/>
      <c r="W40" s="56">
        <f>SUM(8415.04+3310.2)</f>
        <v>11725.240000000002</v>
      </c>
      <c r="X40" s="156"/>
    </row>
    <row r="41" spans="1:24" ht="14.45" x14ac:dyDescent="0.3">
      <c r="A41" s="164"/>
      <c r="B41" s="9" t="s">
        <v>17</v>
      </c>
      <c r="C41" s="49" t="s">
        <v>129</v>
      </c>
      <c r="D41" s="5">
        <v>18279.5</v>
      </c>
      <c r="E41" s="5">
        <v>1.55</v>
      </c>
      <c r="F41" s="56">
        <f t="shared" si="0"/>
        <v>28333.225000000002</v>
      </c>
      <c r="G41" s="5">
        <v>41730.44</v>
      </c>
      <c r="H41" s="5">
        <v>1.55</v>
      </c>
      <c r="I41" s="56">
        <f t="shared" si="1"/>
        <v>64682.182000000008</v>
      </c>
      <c r="J41" s="5"/>
      <c r="K41" s="5"/>
      <c r="L41" s="5"/>
      <c r="M41" s="56"/>
      <c r="N41" s="56"/>
      <c r="O41" s="37"/>
      <c r="P41" s="5"/>
      <c r="Q41" s="16"/>
      <c r="R41" s="31"/>
      <c r="S41" s="16"/>
      <c r="T41" s="16"/>
      <c r="U41" s="16"/>
      <c r="V41" s="26"/>
      <c r="W41" s="5">
        <f>SUM(7216.7+1977.1)</f>
        <v>9193.7999999999993</v>
      </c>
      <c r="X41" s="156"/>
    </row>
    <row r="42" spans="1:24" x14ac:dyDescent="0.25">
      <c r="A42" s="154"/>
      <c r="B42" s="47" t="s">
        <v>18</v>
      </c>
      <c r="C42" s="45" t="s">
        <v>125</v>
      </c>
      <c r="D42" s="56">
        <v>36162.699999999997</v>
      </c>
      <c r="E42" s="56">
        <v>1.55</v>
      </c>
      <c r="F42" s="56">
        <f t="shared" si="0"/>
        <v>56052.184999999998</v>
      </c>
      <c r="G42" s="56">
        <v>24470.63</v>
      </c>
      <c r="H42" s="56">
        <v>1.55</v>
      </c>
      <c r="I42" s="56">
        <f t="shared" si="1"/>
        <v>37929.476500000004</v>
      </c>
      <c r="J42" s="56"/>
      <c r="K42" s="56"/>
      <c r="L42" s="56"/>
      <c r="M42" s="56"/>
      <c r="N42" s="56"/>
      <c r="O42" s="53"/>
      <c r="P42" s="56"/>
      <c r="Q42" s="4"/>
      <c r="R42" s="27"/>
      <c r="S42" s="4"/>
      <c r="T42" s="4"/>
      <c r="U42" s="4"/>
      <c r="V42" s="21"/>
      <c r="W42" s="56">
        <f>SUM(724.81+1965.16)</f>
        <v>2689.9700000000003</v>
      </c>
      <c r="X42" s="156"/>
    </row>
    <row r="43" spans="1:24" x14ac:dyDescent="0.25">
      <c r="A43" s="164"/>
      <c r="B43" s="50" t="s">
        <v>19</v>
      </c>
      <c r="C43" s="49" t="s">
        <v>127</v>
      </c>
      <c r="D43" s="5">
        <v>221203.3</v>
      </c>
      <c r="E43" s="5">
        <v>1</v>
      </c>
      <c r="F43" s="56">
        <f t="shared" si="0"/>
        <v>221203.3</v>
      </c>
      <c r="G43" s="5">
        <v>20065.490000000002</v>
      </c>
      <c r="H43" s="5">
        <v>1</v>
      </c>
      <c r="I43" s="56">
        <f t="shared" si="1"/>
        <v>20065.490000000002</v>
      </c>
      <c r="J43" s="5"/>
      <c r="K43" s="5"/>
      <c r="L43" s="5"/>
      <c r="M43" s="56"/>
      <c r="N43" s="56"/>
      <c r="O43" s="53" t="s">
        <v>141</v>
      </c>
      <c r="P43" s="5"/>
      <c r="Q43" s="16"/>
      <c r="R43" s="31"/>
      <c r="S43" s="16"/>
      <c r="T43" s="16"/>
      <c r="U43" s="16"/>
      <c r="V43" s="26"/>
      <c r="W43" s="5">
        <f>SUM(767.88+789.17)</f>
        <v>1557.05</v>
      </c>
      <c r="X43" s="156"/>
    </row>
    <row r="44" spans="1:24" x14ac:dyDescent="0.25">
      <c r="A44" s="154"/>
      <c r="B44" s="9" t="s">
        <v>20</v>
      </c>
      <c r="C44" s="49" t="s">
        <v>134</v>
      </c>
      <c r="D44" s="56">
        <v>865544.78</v>
      </c>
      <c r="E44" s="56">
        <v>1</v>
      </c>
      <c r="F44" s="56">
        <f t="shared" si="0"/>
        <v>865544.78</v>
      </c>
      <c r="G44" s="56">
        <v>119200.4</v>
      </c>
      <c r="H44" s="56">
        <v>1</v>
      </c>
      <c r="I44" s="56">
        <f t="shared" si="1"/>
        <v>119200.4</v>
      </c>
      <c r="J44" s="56"/>
      <c r="K44" s="56"/>
      <c r="L44" s="56"/>
      <c r="M44" s="56"/>
      <c r="N44" s="56"/>
      <c r="O44" s="53" t="s">
        <v>141</v>
      </c>
      <c r="P44" s="56"/>
      <c r="Q44" s="4"/>
      <c r="R44" s="27"/>
      <c r="S44" s="4"/>
      <c r="T44" s="4"/>
      <c r="U44" s="4"/>
      <c r="V44" s="21"/>
      <c r="W44" s="56">
        <f>SUM(5874.59+4565.37)</f>
        <v>10439.959999999999</v>
      </c>
      <c r="X44" s="156"/>
    </row>
    <row r="45" spans="1:24" ht="15.75" thickBot="1" x14ac:dyDescent="0.3">
      <c r="A45" s="165"/>
      <c r="B45" s="51" t="s">
        <v>21</v>
      </c>
      <c r="C45" s="45" t="s">
        <v>117</v>
      </c>
      <c r="D45" s="57"/>
      <c r="E45" s="57"/>
      <c r="F45" s="56"/>
      <c r="G45" s="57">
        <v>9517.0400000000009</v>
      </c>
      <c r="H45" s="57">
        <v>1</v>
      </c>
      <c r="I45" s="56">
        <f t="shared" si="1"/>
        <v>9517.0400000000009</v>
      </c>
      <c r="J45" s="57"/>
      <c r="K45" s="57"/>
      <c r="L45" s="57"/>
      <c r="M45" s="57"/>
      <c r="N45" s="57"/>
      <c r="O45" s="34"/>
      <c r="P45" s="57"/>
      <c r="Q45" s="6"/>
      <c r="R45" s="28"/>
      <c r="S45" s="6"/>
      <c r="T45" s="6"/>
      <c r="U45" s="6"/>
      <c r="V45" s="22"/>
      <c r="W45" s="57">
        <v>220.08</v>
      </c>
      <c r="X45" s="170"/>
    </row>
    <row r="46" spans="1:24" thickTop="1" x14ac:dyDescent="0.3">
      <c r="A46" s="166"/>
      <c r="B46" s="2"/>
      <c r="C46" s="2"/>
      <c r="D46" s="10"/>
      <c r="E46" s="10"/>
      <c r="F46" s="56"/>
      <c r="G46" s="10"/>
      <c r="H46" s="10"/>
      <c r="I46" s="56">
        <f t="shared" si="1"/>
        <v>0</v>
      </c>
      <c r="J46" s="10"/>
      <c r="K46" s="10"/>
      <c r="L46" s="10"/>
      <c r="M46" s="10"/>
      <c r="N46" s="10"/>
      <c r="O46" s="32"/>
      <c r="P46" s="10"/>
      <c r="Q46" s="15"/>
      <c r="R46" s="30"/>
      <c r="S46" s="15"/>
      <c r="T46" s="15"/>
      <c r="U46" s="15"/>
      <c r="V46" s="25"/>
      <c r="W46" s="10"/>
      <c r="X46" s="163"/>
    </row>
    <row r="47" spans="1:24" x14ac:dyDescent="0.25">
      <c r="A47" s="153" t="s">
        <v>23</v>
      </c>
      <c r="B47" s="181" t="s">
        <v>22</v>
      </c>
      <c r="C47" s="1"/>
      <c r="D47" s="61">
        <f>SUM(D48:D50)</f>
        <v>2247048.2999999998</v>
      </c>
      <c r="E47" s="59"/>
      <c r="F47" s="59">
        <f>SUM(F48:F50)</f>
        <v>2247048.2999999998</v>
      </c>
      <c r="G47" s="61">
        <f>SUM(G48:G51)</f>
        <v>81365.840000000011</v>
      </c>
      <c r="H47" s="59"/>
      <c r="I47" s="59">
        <f>SUM(I48:I51)</f>
        <v>81365.840000000011</v>
      </c>
      <c r="J47" s="61">
        <f>SUM(J48:J51)</f>
        <v>54600</v>
      </c>
      <c r="K47" s="59"/>
      <c r="L47" s="59">
        <f>SUM(L48:L51)</f>
        <v>54600</v>
      </c>
      <c r="M47" s="61">
        <f>SUM(M48:M50)</f>
        <v>23000</v>
      </c>
      <c r="N47" s="61">
        <f>SUM(N48:N50)</f>
        <v>10000</v>
      </c>
      <c r="O47" s="53"/>
      <c r="P47" s="56"/>
      <c r="Q47" s="4"/>
      <c r="R47" s="60" t="s">
        <v>143</v>
      </c>
      <c r="S47" s="42" t="s">
        <v>143</v>
      </c>
      <c r="T47" s="4"/>
      <c r="U47" s="4"/>
      <c r="V47" s="21">
        <v>15</v>
      </c>
      <c r="W47" s="56"/>
      <c r="X47" s="156"/>
    </row>
    <row r="48" spans="1:24" x14ac:dyDescent="0.25">
      <c r="A48" s="153"/>
      <c r="B48" s="50" t="s">
        <v>66</v>
      </c>
      <c r="C48" s="45" t="s">
        <v>135</v>
      </c>
      <c r="D48" s="64">
        <v>250000</v>
      </c>
      <c r="E48" s="56">
        <v>1</v>
      </c>
      <c r="F48" s="56">
        <f t="shared" si="0"/>
        <v>250000</v>
      </c>
      <c r="G48" s="56">
        <v>10733.2</v>
      </c>
      <c r="H48" s="56">
        <v>1</v>
      </c>
      <c r="I48" s="56">
        <f t="shared" si="1"/>
        <v>10733.2</v>
      </c>
      <c r="J48" s="56"/>
      <c r="K48" s="56"/>
      <c r="L48" s="56"/>
      <c r="M48" s="56">
        <v>8000</v>
      </c>
      <c r="N48" s="56"/>
      <c r="O48" s="53" t="s">
        <v>140</v>
      </c>
      <c r="P48" s="56"/>
      <c r="Q48" s="4"/>
      <c r="R48" s="27"/>
      <c r="S48" s="4"/>
      <c r="T48" s="4"/>
      <c r="U48" s="4"/>
      <c r="V48" s="139"/>
      <c r="W48" s="56"/>
      <c r="X48" s="156"/>
    </row>
    <row r="49" spans="1:28" ht="15.6" customHeight="1" x14ac:dyDescent="0.25">
      <c r="A49" s="153"/>
      <c r="B49" s="50" t="s">
        <v>61</v>
      </c>
      <c r="C49" s="45" t="s">
        <v>103</v>
      </c>
      <c r="D49" s="56">
        <v>1997048.3</v>
      </c>
      <c r="E49" s="56">
        <v>1</v>
      </c>
      <c r="F49" s="56">
        <f t="shared" si="0"/>
        <v>1997048.3</v>
      </c>
      <c r="G49" s="56">
        <v>56825.72</v>
      </c>
      <c r="H49" s="56">
        <v>1</v>
      </c>
      <c r="I49" s="56">
        <f t="shared" si="1"/>
        <v>56825.72</v>
      </c>
      <c r="J49" s="64">
        <v>54600</v>
      </c>
      <c r="K49" s="56">
        <v>1</v>
      </c>
      <c r="L49" s="56">
        <f>SUM(J49*K49)</f>
        <v>54600</v>
      </c>
      <c r="M49" s="56">
        <v>15000</v>
      </c>
      <c r="N49" s="56">
        <v>5000</v>
      </c>
      <c r="O49" s="53" t="s">
        <v>140</v>
      </c>
      <c r="P49" s="56"/>
      <c r="Q49" s="4"/>
      <c r="R49" s="27"/>
      <c r="S49" s="4"/>
      <c r="T49" s="4" t="s">
        <v>143</v>
      </c>
      <c r="U49" s="4"/>
      <c r="V49" s="21"/>
      <c r="W49" s="56"/>
      <c r="X49" s="156"/>
    </row>
    <row r="50" spans="1:28" x14ac:dyDescent="0.25">
      <c r="A50" s="168"/>
      <c r="B50" s="48" t="s">
        <v>67</v>
      </c>
      <c r="C50" s="54" t="s">
        <v>136</v>
      </c>
      <c r="D50" s="17"/>
      <c r="E50" s="17"/>
      <c r="F50" s="17">
        <f t="shared" si="0"/>
        <v>0</v>
      </c>
      <c r="G50" s="17">
        <f>SUM(9972.7+1517.45)</f>
        <v>11490.150000000001</v>
      </c>
      <c r="H50" s="56">
        <v>1</v>
      </c>
      <c r="I50" s="17">
        <f t="shared" si="1"/>
        <v>11490.150000000001</v>
      </c>
      <c r="J50" s="17"/>
      <c r="K50" s="17"/>
      <c r="L50" s="17"/>
      <c r="M50" s="17"/>
      <c r="N50" s="17">
        <v>5000</v>
      </c>
      <c r="O50" s="39" t="s">
        <v>95</v>
      </c>
      <c r="P50" s="17"/>
      <c r="Q50" s="38"/>
      <c r="R50" s="40"/>
      <c r="S50" s="38"/>
      <c r="T50" s="38"/>
      <c r="U50" s="38"/>
      <c r="V50" s="41"/>
      <c r="W50" s="17"/>
      <c r="X50" s="169"/>
    </row>
    <row r="51" spans="1:28" s="19" customFormat="1" ht="15.6" customHeight="1" thickBot="1" x14ac:dyDescent="0.3">
      <c r="A51" s="157"/>
      <c r="B51" s="51" t="s">
        <v>86</v>
      </c>
      <c r="C51" s="46" t="s">
        <v>137</v>
      </c>
      <c r="D51" s="57"/>
      <c r="E51" s="57"/>
      <c r="F51" s="57"/>
      <c r="G51" s="57">
        <v>2316.77</v>
      </c>
      <c r="H51" s="56">
        <v>1</v>
      </c>
      <c r="I51" s="57">
        <f t="shared" si="1"/>
        <v>2316.77</v>
      </c>
      <c r="J51" s="57"/>
      <c r="K51" s="57"/>
      <c r="L51" s="57"/>
      <c r="M51" s="57"/>
      <c r="N51" s="57"/>
      <c r="O51" s="34"/>
      <c r="P51" s="57"/>
      <c r="Q51" s="6"/>
      <c r="R51" s="28"/>
      <c r="S51" s="6" t="s">
        <v>143</v>
      </c>
      <c r="T51" s="6" t="s">
        <v>143</v>
      </c>
      <c r="U51" s="6"/>
      <c r="V51" s="22"/>
      <c r="W51" s="57"/>
      <c r="X51" s="170"/>
    </row>
    <row r="52" spans="1:28" s="19" customFormat="1" thickTop="1" x14ac:dyDescent="0.3">
      <c r="A52" s="166"/>
      <c r="B52" s="2"/>
      <c r="C52" s="2"/>
      <c r="D52" s="10"/>
      <c r="E52" s="10"/>
      <c r="F52" s="5"/>
      <c r="G52" s="10"/>
      <c r="H52" s="10"/>
      <c r="I52" s="5"/>
      <c r="J52" s="10"/>
      <c r="K52" s="10"/>
      <c r="L52" s="10"/>
      <c r="M52" s="10"/>
      <c r="N52" s="10"/>
      <c r="O52" s="32"/>
      <c r="P52" s="10"/>
      <c r="Q52" s="15"/>
      <c r="R52" s="30"/>
      <c r="S52" s="15"/>
      <c r="T52" s="15"/>
      <c r="U52" s="15"/>
      <c r="V52" s="25"/>
      <c r="W52" s="10"/>
      <c r="X52" s="161"/>
    </row>
    <row r="53" spans="1:28" x14ac:dyDescent="0.25">
      <c r="A53" s="153" t="s">
        <v>24</v>
      </c>
      <c r="B53" s="181" t="s">
        <v>25</v>
      </c>
      <c r="C53" s="1"/>
      <c r="D53" s="61">
        <f>SUM(D54:D58)</f>
        <v>354700</v>
      </c>
      <c r="E53" s="59"/>
      <c r="F53" s="59">
        <f>SUM(F54:F58)</f>
        <v>354700</v>
      </c>
      <c r="G53" s="61">
        <f>SUM(G54:G58)</f>
        <v>273936.73</v>
      </c>
      <c r="H53" s="59"/>
      <c r="I53" s="59">
        <f>SUM(I54:I58)</f>
        <v>272377.93</v>
      </c>
      <c r="J53" s="56"/>
      <c r="K53" s="56"/>
      <c r="L53" s="56"/>
      <c r="M53" s="56"/>
      <c r="N53" s="61">
        <f>SUM(N54:N58)</f>
        <v>219500</v>
      </c>
      <c r="O53" s="53"/>
      <c r="P53" s="56"/>
      <c r="Q53" s="4"/>
      <c r="R53" s="27" t="s">
        <v>143</v>
      </c>
      <c r="S53" s="4"/>
      <c r="T53" s="4"/>
      <c r="U53" s="4"/>
      <c r="V53" s="21">
        <v>9</v>
      </c>
      <c r="W53" s="56"/>
      <c r="X53" s="156"/>
    </row>
    <row r="54" spans="1:28" x14ac:dyDescent="0.25">
      <c r="A54" s="153"/>
      <c r="B54" s="50" t="s">
        <v>68</v>
      </c>
      <c r="C54" s="45" t="s">
        <v>26</v>
      </c>
      <c r="D54" s="56">
        <v>354700</v>
      </c>
      <c r="E54" s="56">
        <v>1</v>
      </c>
      <c r="F54" s="56">
        <f t="shared" si="0"/>
        <v>354700</v>
      </c>
      <c r="G54" s="56">
        <v>213284.48000000001</v>
      </c>
      <c r="H54" s="56">
        <v>1</v>
      </c>
      <c r="I54" s="56">
        <f t="shared" si="1"/>
        <v>213284.48000000001</v>
      </c>
      <c r="J54" s="56"/>
      <c r="K54" s="56"/>
      <c r="L54" s="56"/>
      <c r="M54" s="56"/>
      <c r="N54" s="56">
        <v>167000</v>
      </c>
      <c r="O54" s="53"/>
      <c r="P54" s="56"/>
      <c r="Q54" s="4"/>
      <c r="R54" s="27"/>
      <c r="S54" s="4"/>
      <c r="T54" s="4"/>
      <c r="U54" s="4"/>
      <c r="V54" s="21"/>
      <c r="W54" s="56"/>
      <c r="X54" s="156"/>
    </row>
    <row r="55" spans="1:28" x14ac:dyDescent="0.25">
      <c r="A55" s="153"/>
      <c r="B55" s="50" t="s">
        <v>27</v>
      </c>
      <c r="C55" s="49" t="s">
        <v>127</v>
      </c>
      <c r="D55" s="56"/>
      <c r="E55" s="56"/>
      <c r="F55" s="56">
        <f t="shared" si="0"/>
        <v>0</v>
      </c>
      <c r="G55" s="56">
        <v>3540.84</v>
      </c>
      <c r="H55" s="56">
        <v>1</v>
      </c>
      <c r="I55" s="56">
        <f t="shared" si="1"/>
        <v>3540.84</v>
      </c>
      <c r="J55" s="56"/>
      <c r="K55" s="56"/>
      <c r="L55" s="56"/>
      <c r="M55" s="56"/>
      <c r="N55" s="56">
        <v>2500</v>
      </c>
      <c r="O55" s="53"/>
      <c r="P55" s="56"/>
      <c r="Q55" s="4"/>
      <c r="R55" s="27"/>
      <c r="S55" s="4"/>
      <c r="T55" s="4"/>
      <c r="U55" s="4"/>
      <c r="V55" s="21"/>
      <c r="W55" s="56"/>
      <c r="X55" s="156"/>
    </row>
    <row r="56" spans="1:28" s="19" customFormat="1" x14ac:dyDescent="0.25">
      <c r="A56" s="171"/>
      <c r="B56" s="50" t="s">
        <v>84</v>
      </c>
      <c r="C56" s="54" t="s">
        <v>109</v>
      </c>
      <c r="D56" s="17"/>
      <c r="E56" s="17"/>
      <c r="F56" s="56">
        <f t="shared" si="0"/>
        <v>0</v>
      </c>
      <c r="G56" s="17">
        <v>6429.55</v>
      </c>
      <c r="H56" s="17">
        <v>1</v>
      </c>
      <c r="I56" s="56">
        <f t="shared" si="1"/>
        <v>6429.55</v>
      </c>
      <c r="J56" s="17"/>
      <c r="K56" s="56"/>
      <c r="L56" s="56"/>
      <c r="M56" s="56"/>
      <c r="N56" s="17">
        <v>2500</v>
      </c>
      <c r="O56" s="39"/>
      <c r="P56" s="17"/>
      <c r="Q56" s="38"/>
      <c r="R56" s="40"/>
      <c r="S56" s="38"/>
      <c r="T56" s="38"/>
      <c r="U56" s="38"/>
      <c r="V56" s="41"/>
      <c r="W56" s="17"/>
      <c r="X56" s="156"/>
    </row>
    <row r="57" spans="1:28" s="19" customFormat="1" x14ac:dyDescent="0.25">
      <c r="A57" s="171"/>
      <c r="B57" s="50" t="s">
        <v>85</v>
      </c>
      <c r="C57" s="54" t="s">
        <v>138</v>
      </c>
      <c r="D57" s="17"/>
      <c r="E57" s="17"/>
      <c r="F57" s="56">
        <f t="shared" si="0"/>
        <v>0</v>
      </c>
      <c r="G57" s="17">
        <v>1558.8</v>
      </c>
      <c r="H57" s="17"/>
      <c r="I57" s="56">
        <f t="shared" si="1"/>
        <v>0</v>
      </c>
      <c r="J57" s="17"/>
      <c r="K57" s="56"/>
      <c r="L57" s="56"/>
      <c r="M57" s="56"/>
      <c r="N57" s="17">
        <v>2500</v>
      </c>
      <c r="O57" s="39"/>
      <c r="P57" s="17"/>
      <c r="Q57" s="38"/>
      <c r="R57" s="40"/>
      <c r="S57" s="38"/>
      <c r="T57" s="38"/>
      <c r="U57" s="38"/>
      <c r="V57" s="41"/>
      <c r="W57" s="17"/>
      <c r="X57" s="156"/>
    </row>
    <row r="58" spans="1:28" ht="15.75" thickBot="1" x14ac:dyDescent="0.3">
      <c r="A58" s="165"/>
      <c r="B58" s="51" t="s">
        <v>83</v>
      </c>
      <c r="C58" s="52" t="s">
        <v>110</v>
      </c>
      <c r="D58" s="57"/>
      <c r="E58" s="57"/>
      <c r="F58" s="56">
        <f t="shared" si="0"/>
        <v>0</v>
      </c>
      <c r="G58" s="57">
        <v>49123.06</v>
      </c>
      <c r="H58" s="57">
        <v>1</v>
      </c>
      <c r="I58" s="56">
        <f t="shared" si="1"/>
        <v>49123.06</v>
      </c>
      <c r="J58" s="57"/>
      <c r="K58" s="56"/>
      <c r="L58" s="56"/>
      <c r="M58" s="56"/>
      <c r="N58" s="57">
        <v>45000</v>
      </c>
      <c r="O58" s="34"/>
      <c r="P58" s="57"/>
      <c r="Q58" s="6"/>
      <c r="R58" s="28"/>
      <c r="S58" s="6"/>
      <c r="T58" s="6"/>
      <c r="U58" s="6"/>
      <c r="V58" s="22"/>
      <c r="W58" s="57"/>
      <c r="X58" s="170"/>
    </row>
    <row r="59" spans="1:28" s="3" customFormat="1" thickTop="1" x14ac:dyDescent="0.3">
      <c r="A59" s="166"/>
      <c r="B59" s="2"/>
      <c r="C59" s="2"/>
      <c r="D59" s="10"/>
      <c r="E59" s="10"/>
      <c r="F59" s="56"/>
      <c r="G59" s="10"/>
      <c r="H59" s="10"/>
      <c r="I59" s="56">
        <f t="shared" si="1"/>
        <v>0</v>
      </c>
      <c r="J59" s="10"/>
      <c r="K59" s="10"/>
      <c r="L59" s="10"/>
      <c r="M59" s="10"/>
      <c r="N59" s="10"/>
      <c r="O59" s="32"/>
      <c r="P59" s="10"/>
      <c r="Q59" s="15"/>
      <c r="R59" s="30"/>
      <c r="S59" s="15"/>
      <c r="T59" s="15"/>
      <c r="U59" s="15"/>
      <c r="V59" s="25"/>
      <c r="W59" s="10"/>
      <c r="X59" s="161"/>
    </row>
    <row r="60" spans="1:28" x14ac:dyDescent="0.25">
      <c r="A60" s="153" t="s">
        <v>28</v>
      </c>
      <c r="B60" s="153" t="s">
        <v>29</v>
      </c>
      <c r="C60" s="153"/>
      <c r="D60" s="61">
        <f>SUM(D61:D78)</f>
        <v>1885411.84</v>
      </c>
      <c r="E60" s="59"/>
      <c r="F60" s="59">
        <f>SUM(F61:F78)</f>
        <v>1885411.84</v>
      </c>
      <c r="G60" s="61">
        <f>SUM(G61:G78)</f>
        <v>1302879.96</v>
      </c>
      <c r="H60" s="59"/>
      <c r="I60" s="59">
        <f>SUM(I61:I78)</f>
        <v>1302879.96</v>
      </c>
      <c r="J60" s="56"/>
      <c r="K60" s="56"/>
      <c r="L60" s="56"/>
      <c r="M60" s="56"/>
      <c r="N60" s="56"/>
      <c r="O60" s="53"/>
      <c r="P60" s="56"/>
      <c r="Q60" s="4"/>
      <c r="R60" s="27" t="s">
        <v>143</v>
      </c>
      <c r="S60" s="4"/>
      <c r="T60" s="4"/>
      <c r="U60" s="4"/>
      <c r="V60" s="21">
        <v>40</v>
      </c>
      <c r="W60" s="61">
        <f>SUM(W61:W78)</f>
        <v>312757.06</v>
      </c>
      <c r="X60" s="156"/>
    </row>
    <row r="61" spans="1:28" x14ac:dyDescent="0.25">
      <c r="A61" s="154"/>
      <c r="B61" s="144" t="s">
        <v>30</v>
      </c>
      <c r="C61" s="138" t="s">
        <v>142</v>
      </c>
      <c r="D61" s="56">
        <v>669228.18000000005</v>
      </c>
      <c r="E61" s="56">
        <v>1</v>
      </c>
      <c r="F61" s="56">
        <f t="shared" si="0"/>
        <v>669228.18000000005</v>
      </c>
      <c r="G61" s="56">
        <v>600117.56000000006</v>
      </c>
      <c r="H61" s="56">
        <v>1</v>
      </c>
      <c r="I61" s="56">
        <f t="shared" si="1"/>
        <v>600117.56000000006</v>
      </c>
      <c r="J61" s="56"/>
      <c r="K61" s="56"/>
      <c r="L61" s="56"/>
      <c r="M61" s="56"/>
      <c r="N61" s="56"/>
      <c r="O61" s="53" t="s">
        <v>268</v>
      </c>
      <c r="P61" s="56"/>
      <c r="Q61" s="56"/>
      <c r="R61" s="53"/>
      <c r="S61" s="56"/>
      <c r="T61" s="56"/>
      <c r="U61" s="56" t="s">
        <v>143</v>
      </c>
      <c r="V61" s="21"/>
      <c r="W61" s="8">
        <v>16308.23</v>
      </c>
      <c r="X61" s="156"/>
    </row>
    <row r="62" spans="1:28" ht="14.45" x14ac:dyDescent="0.3">
      <c r="A62" s="154"/>
      <c r="B62" s="144" t="s">
        <v>37</v>
      </c>
      <c r="C62" s="138" t="s">
        <v>259</v>
      </c>
      <c r="D62" s="56">
        <v>182589</v>
      </c>
      <c r="E62" s="56">
        <v>1</v>
      </c>
      <c r="F62" s="56">
        <f t="shared" si="0"/>
        <v>182589</v>
      </c>
      <c r="G62" s="56">
        <v>560356</v>
      </c>
      <c r="H62" s="56">
        <v>1</v>
      </c>
      <c r="I62" s="56">
        <f t="shared" si="1"/>
        <v>560356</v>
      </c>
      <c r="J62" s="56"/>
      <c r="K62" s="56"/>
      <c r="L62" s="56"/>
      <c r="M62" s="56"/>
      <c r="N62" s="56"/>
      <c r="O62" s="53" t="s">
        <v>141</v>
      </c>
      <c r="P62" s="56"/>
      <c r="Q62" s="56"/>
      <c r="R62" s="53"/>
      <c r="S62" s="56"/>
      <c r="T62" s="56"/>
      <c r="U62" s="56"/>
      <c r="V62" s="21"/>
      <c r="W62" s="8">
        <v>176000</v>
      </c>
      <c r="X62" s="156"/>
    </row>
    <row r="63" spans="1:28" ht="14.45" x14ac:dyDescent="0.3">
      <c r="A63" s="154"/>
      <c r="B63" s="144" t="s">
        <v>38</v>
      </c>
      <c r="C63" s="138" t="s">
        <v>259</v>
      </c>
      <c r="D63" s="56">
        <v>8543</v>
      </c>
      <c r="E63" s="56">
        <v>1</v>
      </c>
      <c r="F63" s="56">
        <f t="shared" si="0"/>
        <v>8543</v>
      </c>
      <c r="G63" s="56">
        <v>2500</v>
      </c>
      <c r="H63" s="56">
        <v>1</v>
      </c>
      <c r="I63" s="56">
        <f t="shared" si="1"/>
        <v>2500</v>
      </c>
      <c r="J63" s="56"/>
      <c r="K63" s="56"/>
      <c r="L63" s="56"/>
      <c r="M63" s="56"/>
      <c r="N63" s="56"/>
      <c r="O63" s="53"/>
      <c r="P63" s="56"/>
      <c r="Q63" s="56"/>
      <c r="R63" s="53"/>
      <c r="S63" s="56"/>
      <c r="T63" s="56"/>
      <c r="U63" s="56"/>
      <c r="V63" s="21"/>
      <c r="W63" s="8">
        <v>17542.43</v>
      </c>
      <c r="X63" s="156"/>
      <c r="Z63" s="58"/>
      <c r="AA63" s="58"/>
      <c r="AB63" s="58"/>
    </row>
    <row r="64" spans="1:28" x14ac:dyDescent="0.25">
      <c r="A64" s="144"/>
      <c r="B64" s="144" t="s">
        <v>31</v>
      </c>
      <c r="C64" s="138" t="s">
        <v>260</v>
      </c>
      <c r="D64" s="64">
        <v>600000</v>
      </c>
      <c r="E64" s="56">
        <v>1</v>
      </c>
      <c r="F64" s="56">
        <f t="shared" si="0"/>
        <v>600000</v>
      </c>
      <c r="G64" s="64">
        <v>30000</v>
      </c>
      <c r="H64" s="56">
        <v>1</v>
      </c>
      <c r="I64" s="56">
        <f t="shared" si="1"/>
        <v>30000</v>
      </c>
      <c r="J64" s="56"/>
      <c r="K64" s="56"/>
      <c r="L64" s="56"/>
      <c r="M64" s="56"/>
      <c r="N64" s="56"/>
      <c r="O64" s="53" t="s">
        <v>153</v>
      </c>
      <c r="P64" s="56"/>
      <c r="Q64" s="56"/>
      <c r="R64" s="53"/>
      <c r="S64" s="56"/>
      <c r="T64" s="56"/>
      <c r="U64" s="56"/>
      <c r="V64" s="21"/>
      <c r="W64" s="8"/>
      <c r="X64" s="156"/>
      <c r="Z64" s="58"/>
      <c r="AA64" s="58"/>
      <c r="AB64" s="58"/>
    </row>
    <row r="65" spans="1:28" x14ac:dyDescent="0.25">
      <c r="A65" s="153"/>
      <c r="B65" s="144" t="s">
        <v>87</v>
      </c>
      <c r="C65" s="138" t="s">
        <v>64</v>
      </c>
      <c r="D65" s="64">
        <v>41000</v>
      </c>
      <c r="E65" s="56">
        <v>1</v>
      </c>
      <c r="F65" s="56">
        <f t="shared" si="0"/>
        <v>41000</v>
      </c>
      <c r="G65" s="64">
        <v>1000</v>
      </c>
      <c r="H65" s="56">
        <v>1</v>
      </c>
      <c r="I65" s="56">
        <f t="shared" si="1"/>
        <v>1000</v>
      </c>
      <c r="J65" s="56"/>
      <c r="K65" s="56"/>
      <c r="L65" s="56"/>
      <c r="M65" s="56"/>
      <c r="N65" s="56"/>
      <c r="O65" s="53"/>
      <c r="P65" s="56"/>
      <c r="Q65" s="4"/>
      <c r="R65" s="27"/>
      <c r="S65" s="4"/>
      <c r="T65" s="4"/>
      <c r="U65" s="4"/>
      <c r="V65" s="21"/>
      <c r="W65" s="56"/>
      <c r="X65" s="156"/>
      <c r="Z65" s="58"/>
      <c r="AA65" s="58"/>
      <c r="AB65" s="58"/>
    </row>
    <row r="66" spans="1:28" x14ac:dyDescent="0.25">
      <c r="A66" s="153"/>
      <c r="B66" s="144" t="s">
        <v>32</v>
      </c>
      <c r="C66" s="138" t="s">
        <v>261</v>
      </c>
      <c r="D66" s="64">
        <v>50000</v>
      </c>
      <c r="E66" s="56">
        <v>1</v>
      </c>
      <c r="F66" s="56">
        <f t="shared" si="0"/>
        <v>50000</v>
      </c>
      <c r="G66" s="64">
        <v>1000</v>
      </c>
      <c r="H66" s="56">
        <v>1</v>
      </c>
      <c r="I66" s="56">
        <f t="shared" si="1"/>
        <v>1000</v>
      </c>
      <c r="J66" s="56"/>
      <c r="K66" s="56"/>
      <c r="L66" s="56"/>
      <c r="M66" s="56"/>
      <c r="N66" s="56"/>
      <c r="O66" s="53"/>
      <c r="P66" s="56"/>
      <c r="Q66" s="4"/>
      <c r="R66" s="27"/>
      <c r="S66" s="4"/>
      <c r="T66" s="4"/>
      <c r="U66" s="4"/>
      <c r="V66" s="21"/>
      <c r="W66" s="56"/>
      <c r="X66" s="156"/>
      <c r="Z66" s="58"/>
      <c r="AA66" s="58"/>
      <c r="AB66" s="58"/>
    </row>
    <row r="67" spans="1:28" x14ac:dyDescent="0.25">
      <c r="A67" s="153"/>
      <c r="B67" s="144" t="s">
        <v>33</v>
      </c>
      <c r="C67" s="138" t="s">
        <v>262</v>
      </c>
      <c r="D67" s="64">
        <v>30000</v>
      </c>
      <c r="E67" s="56">
        <v>1</v>
      </c>
      <c r="F67" s="56">
        <f t="shared" si="0"/>
        <v>30000</v>
      </c>
      <c r="G67" s="64">
        <v>1000</v>
      </c>
      <c r="H67" s="56">
        <v>1</v>
      </c>
      <c r="I67" s="56">
        <f t="shared" si="1"/>
        <v>1000</v>
      </c>
      <c r="J67" s="56"/>
      <c r="K67" s="56"/>
      <c r="L67" s="56"/>
      <c r="M67" s="56"/>
      <c r="N67" s="56"/>
      <c r="O67" s="53"/>
      <c r="P67" s="56"/>
      <c r="Q67" s="4"/>
      <c r="R67" s="27"/>
      <c r="S67" s="4"/>
      <c r="T67" s="4"/>
      <c r="U67" s="4"/>
      <c r="V67" s="21"/>
      <c r="W67" s="56"/>
      <c r="X67" s="156"/>
      <c r="Z67" s="58"/>
      <c r="AA67" s="58"/>
      <c r="AB67" s="58"/>
    </row>
    <row r="68" spans="1:28" x14ac:dyDescent="0.25">
      <c r="A68" s="153"/>
      <c r="B68" s="144" t="s">
        <v>34</v>
      </c>
      <c r="C68" s="138" t="s">
        <v>263</v>
      </c>
      <c r="D68" s="64">
        <v>69907</v>
      </c>
      <c r="E68" s="56">
        <v>1</v>
      </c>
      <c r="F68" s="56">
        <f t="shared" si="0"/>
        <v>69907</v>
      </c>
      <c r="G68" s="64">
        <v>1000</v>
      </c>
      <c r="H68" s="56">
        <v>1</v>
      </c>
      <c r="I68" s="56">
        <f t="shared" si="1"/>
        <v>1000</v>
      </c>
      <c r="J68" s="56"/>
      <c r="K68" s="56"/>
      <c r="L68" s="56"/>
      <c r="M68" s="56"/>
      <c r="N68" s="56"/>
      <c r="O68" s="53"/>
      <c r="P68" s="56"/>
      <c r="Q68" s="4"/>
      <c r="R68" s="27"/>
      <c r="S68" s="4"/>
      <c r="T68" s="4"/>
      <c r="U68" s="4"/>
      <c r="V68" s="21"/>
      <c r="W68" s="56"/>
      <c r="X68" s="156"/>
      <c r="Z68" s="58"/>
      <c r="AA68" s="58"/>
      <c r="AB68" s="58"/>
    </row>
    <row r="69" spans="1:28" x14ac:dyDescent="0.25">
      <c r="A69" s="153"/>
      <c r="B69" s="144" t="s">
        <v>35</v>
      </c>
      <c r="C69" s="138" t="s">
        <v>264</v>
      </c>
      <c r="D69" s="64">
        <v>54000</v>
      </c>
      <c r="E69" s="56">
        <v>1</v>
      </c>
      <c r="F69" s="56">
        <f t="shared" ref="F69:F81" si="3">SUM(D69*E69)</f>
        <v>54000</v>
      </c>
      <c r="G69" s="64">
        <v>1000</v>
      </c>
      <c r="H69" s="56">
        <v>1</v>
      </c>
      <c r="I69" s="56">
        <f t="shared" ref="I69:I81" si="4">SUM(G69*H69)</f>
        <v>1000</v>
      </c>
      <c r="J69" s="56"/>
      <c r="K69" s="56"/>
      <c r="L69" s="56"/>
      <c r="M69" s="56"/>
      <c r="N69" s="56"/>
      <c r="O69" s="53"/>
      <c r="P69" s="56"/>
      <c r="Q69" s="4"/>
      <c r="R69" s="27"/>
      <c r="S69" s="4"/>
      <c r="T69" s="4"/>
      <c r="U69" s="4"/>
      <c r="V69" s="21"/>
      <c r="W69" s="56"/>
      <c r="X69" s="156"/>
      <c r="Z69" s="58"/>
      <c r="AA69" s="58"/>
      <c r="AB69" s="58"/>
    </row>
    <row r="70" spans="1:28" x14ac:dyDescent="0.25">
      <c r="A70" s="153"/>
      <c r="B70" s="144" t="s">
        <v>36</v>
      </c>
      <c r="C70" s="138" t="s">
        <v>265</v>
      </c>
      <c r="D70" s="64">
        <v>121809</v>
      </c>
      <c r="E70" s="56">
        <v>1</v>
      </c>
      <c r="F70" s="56">
        <f t="shared" si="3"/>
        <v>121809</v>
      </c>
      <c r="G70" s="64">
        <v>2000</v>
      </c>
      <c r="H70" s="56">
        <v>1</v>
      </c>
      <c r="I70" s="56">
        <f t="shared" si="4"/>
        <v>2000</v>
      </c>
      <c r="J70" s="56"/>
      <c r="K70" s="56"/>
      <c r="L70" s="56"/>
      <c r="M70" s="56"/>
      <c r="N70" s="56"/>
      <c r="O70" s="53"/>
      <c r="P70" s="56"/>
      <c r="Q70" s="4"/>
      <c r="R70" s="27"/>
      <c r="S70" s="4"/>
      <c r="T70" s="4"/>
      <c r="U70" s="4"/>
      <c r="V70" s="21"/>
      <c r="W70" s="56"/>
      <c r="X70" s="156"/>
      <c r="Z70" s="58"/>
      <c r="AA70" s="58"/>
      <c r="AB70" s="58"/>
    </row>
    <row r="71" spans="1:28" s="19" customFormat="1" x14ac:dyDescent="0.25">
      <c r="A71" s="171"/>
      <c r="B71" s="172" t="s">
        <v>266</v>
      </c>
      <c r="C71" s="172" t="s">
        <v>89</v>
      </c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39"/>
      <c r="P71" s="17"/>
      <c r="Q71" s="38"/>
      <c r="R71" s="40"/>
      <c r="S71" s="38"/>
      <c r="T71" s="38"/>
      <c r="U71" s="38"/>
      <c r="V71" s="41"/>
      <c r="W71" s="17"/>
      <c r="X71" s="169"/>
    </row>
    <row r="72" spans="1:28" s="19" customFormat="1" x14ac:dyDescent="0.25">
      <c r="A72" s="171"/>
      <c r="B72" s="172" t="s">
        <v>88</v>
      </c>
      <c r="C72" s="172" t="s">
        <v>89</v>
      </c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39"/>
      <c r="P72" s="17"/>
      <c r="Q72" s="38"/>
      <c r="R72" s="40"/>
      <c r="S72" s="38"/>
      <c r="T72" s="38"/>
      <c r="U72" s="38"/>
      <c r="V72" s="41"/>
      <c r="W72" s="17"/>
      <c r="X72" s="169"/>
      <c r="Z72" s="58"/>
      <c r="AA72" s="58"/>
    </row>
    <row r="73" spans="1:28" s="44" customFormat="1" x14ac:dyDescent="0.25">
      <c r="A73" s="153"/>
      <c r="B73" s="155" t="s">
        <v>57</v>
      </c>
      <c r="C73" s="155" t="s">
        <v>58</v>
      </c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3"/>
      <c r="P73" s="56"/>
      <c r="Q73" s="4"/>
      <c r="R73" s="27"/>
      <c r="S73" s="4"/>
      <c r="T73" s="4"/>
      <c r="U73" s="4"/>
      <c r="V73" s="21"/>
      <c r="W73" s="56"/>
      <c r="X73" s="156"/>
    </row>
    <row r="74" spans="1:28" s="44" customFormat="1" ht="14.45" x14ac:dyDescent="0.3">
      <c r="A74" s="153"/>
      <c r="B74" s="155" t="s">
        <v>6</v>
      </c>
      <c r="C74" s="155" t="s">
        <v>75</v>
      </c>
      <c r="D74" s="56">
        <v>794.22</v>
      </c>
      <c r="E74" s="56">
        <v>1</v>
      </c>
      <c r="F74" s="56">
        <v>794.22</v>
      </c>
      <c r="G74" s="56"/>
      <c r="H74" s="56"/>
      <c r="I74" s="56"/>
      <c r="J74" s="56"/>
      <c r="K74" s="56"/>
      <c r="L74" s="56"/>
      <c r="M74" s="56"/>
      <c r="N74" s="56"/>
      <c r="O74" s="53"/>
      <c r="P74" s="56"/>
      <c r="Q74" s="4"/>
      <c r="R74" s="27"/>
      <c r="S74" s="4"/>
      <c r="T74" s="4"/>
      <c r="U74" s="4"/>
      <c r="V74" s="21"/>
      <c r="W74" s="56"/>
      <c r="X74" s="156"/>
    </row>
    <row r="75" spans="1:28" s="44" customFormat="1" ht="14.45" x14ac:dyDescent="0.3">
      <c r="A75" s="153"/>
      <c r="B75" s="155" t="s">
        <v>7</v>
      </c>
      <c r="C75" s="155" t="s">
        <v>76</v>
      </c>
      <c r="D75" s="56">
        <v>45301.440000000002</v>
      </c>
      <c r="E75" s="56">
        <v>1</v>
      </c>
      <c r="F75" s="56">
        <v>45301.440000000002</v>
      </c>
      <c r="G75" s="56"/>
      <c r="H75" s="56"/>
      <c r="I75" s="56"/>
      <c r="J75" s="56"/>
      <c r="K75" s="56"/>
      <c r="L75" s="56"/>
      <c r="M75" s="56"/>
      <c r="N75" s="56"/>
      <c r="O75" s="53"/>
      <c r="P75" s="56"/>
      <c r="Q75" s="4"/>
      <c r="R75" s="27"/>
      <c r="S75" s="4"/>
      <c r="T75" s="4"/>
      <c r="U75" s="4"/>
      <c r="V75" s="21"/>
      <c r="W75" s="56"/>
      <c r="X75" s="156"/>
    </row>
    <row r="76" spans="1:28" s="44" customFormat="1" ht="14.45" x14ac:dyDescent="0.3">
      <c r="A76" s="153"/>
      <c r="B76" s="155" t="s">
        <v>8</v>
      </c>
      <c r="C76" s="155" t="s">
        <v>76</v>
      </c>
      <c r="D76" s="56">
        <v>12240</v>
      </c>
      <c r="E76" s="56">
        <v>1</v>
      </c>
      <c r="F76" s="56">
        <v>12240</v>
      </c>
      <c r="G76" s="56"/>
      <c r="H76" s="56"/>
      <c r="I76" s="56"/>
      <c r="J76" s="56"/>
      <c r="K76" s="56"/>
      <c r="L76" s="56"/>
      <c r="M76" s="56"/>
      <c r="N76" s="56"/>
      <c r="O76" s="53"/>
      <c r="P76" s="56"/>
      <c r="Q76" s="4"/>
      <c r="R76" s="27"/>
      <c r="S76" s="4"/>
      <c r="T76" s="4"/>
      <c r="U76" s="4"/>
      <c r="V76" s="21"/>
      <c r="W76" s="56"/>
      <c r="X76" s="156"/>
    </row>
    <row r="77" spans="1:28" s="44" customFormat="1" x14ac:dyDescent="0.25">
      <c r="A77" s="153"/>
      <c r="B77" s="155" t="s">
        <v>59</v>
      </c>
      <c r="C77" s="155" t="s">
        <v>58</v>
      </c>
      <c r="D77" s="56"/>
      <c r="E77" s="56"/>
      <c r="F77" s="56"/>
      <c r="G77" s="173">
        <v>41800</v>
      </c>
      <c r="H77" s="56">
        <v>1</v>
      </c>
      <c r="I77" s="56">
        <v>41800</v>
      </c>
      <c r="J77" s="56"/>
      <c r="K77" s="56"/>
      <c r="L77" s="56"/>
      <c r="M77" s="56"/>
      <c r="N77" s="56"/>
      <c r="O77" s="53"/>
      <c r="P77" s="56"/>
      <c r="Q77" s="4"/>
      <c r="R77" s="27"/>
      <c r="S77" s="4"/>
      <c r="T77" s="4"/>
      <c r="U77" s="4"/>
      <c r="V77" s="21"/>
      <c r="W77" s="56">
        <v>41800</v>
      </c>
      <c r="X77" s="156"/>
    </row>
    <row r="78" spans="1:28" s="44" customFormat="1" ht="15.75" thickBot="1" x14ac:dyDescent="0.3">
      <c r="A78" s="157"/>
      <c r="B78" s="158" t="s">
        <v>60</v>
      </c>
      <c r="C78" s="158" t="s">
        <v>58</v>
      </c>
      <c r="D78" s="57"/>
      <c r="E78" s="57"/>
      <c r="F78" s="57"/>
      <c r="G78" s="174">
        <v>61106.400000000001</v>
      </c>
      <c r="H78" s="57">
        <v>1</v>
      </c>
      <c r="I78" s="57">
        <v>61106.400000000001</v>
      </c>
      <c r="J78" s="57"/>
      <c r="K78" s="57"/>
      <c r="L78" s="57"/>
      <c r="M78" s="57"/>
      <c r="N78" s="57"/>
      <c r="O78" s="34"/>
      <c r="P78" s="57"/>
      <c r="Q78" s="6"/>
      <c r="R78" s="28"/>
      <c r="S78" s="6"/>
      <c r="T78" s="6"/>
      <c r="U78" s="6"/>
      <c r="V78" s="22"/>
      <c r="W78" s="57">
        <v>61106.400000000001</v>
      </c>
      <c r="X78" s="170"/>
    </row>
    <row r="79" spans="1:28" thickTop="1" x14ac:dyDescent="0.3">
      <c r="A79" s="167"/>
      <c r="B79" s="167"/>
      <c r="C79" s="167"/>
      <c r="D79" s="10"/>
      <c r="E79" s="10"/>
      <c r="F79" s="5"/>
      <c r="G79" s="10"/>
      <c r="H79" s="10"/>
      <c r="I79" s="5"/>
      <c r="J79" s="10"/>
      <c r="K79" s="10"/>
      <c r="L79" s="10"/>
      <c r="M79" s="10"/>
      <c r="N79" s="10"/>
      <c r="O79" s="32"/>
      <c r="P79" s="10"/>
      <c r="Q79" s="10"/>
      <c r="R79" s="32"/>
      <c r="S79" s="10"/>
      <c r="T79" s="10"/>
      <c r="U79" s="10"/>
      <c r="V79" s="25"/>
      <c r="W79" s="10"/>
      <c r="X79" s="163"/>
    </row>
    <row r="80" spans="1:28" x14ac:dyDescent="0.25">
      <c r="A80" s="153" t="s">
        <v>39</v>
      </c>
      <c r="B80" s="1" t="s">
        <v>71</v>
      </c>
      <c r="C80" s="1"/>
      <c r="D80" s="59">
        <f>SUM(D81)</f>
        <v>658749.04</v>
      </c>
      <c r="E80" s="59"/>
      <c r="F80" s="59">
        <f>SUM(F81)</f>
        <v>658749.04</v>
      </c>
      <c r="G80" s="59">
        <f>SUM(G81)</f>
        <v>149141.12</v>
      </c>
      <c r="H80" s="59"/>
      <c r="I80" s="59">
        <f>SUM(I81)</f>
        <v>149141.12</v>
      </c>
      <c r="J80" s="59"/>
      <c r="K80" s="56"/>
      <c r="L80" s="56"/>
      <c r="M80" s="56"/>
      <c r="N80" s="56"/>
      <c r="O80" s="53"/>
      <c r="P80" s="56"/>
      <c r="Q80" s="4"/>
      <c r="R80" s="27"/>
      <c r="S80" s="4"/>
      <c r="T80" s="4"/>
      <c r="U80" s="4"/>
      <c r="V80" s="21"/>
      <c r="W80" s="56"/>
      <c r="X80" s="156"/>
    </row>
    <row r="81" spans="1:24" ht="15.75" thickBot="1" x14ac:dyDescent="0.3">
      <c r="A81" s="157"/>
      <c r="B81" s="51" t="s">
        <v>69</v>
      </c>
      <c r="C81" s="51" t="s">
        <v>70</v>
      </c>
      <c r="D81" s="57">
        <v>658749.04</v>
      </c>
      <c r="E81" s="57">
        <v>1</v>
      </c>
      <c r="F81" s="57">
        <f t="shared" si="3"/>
        <v>658749.04</v>
      </c>
      <c r="G81" s="57">
        <v>149141.12</v>
      </c>
      <c r="H81" s="57">
        <v>1</v>
      </c>
      <c r="I81" s="57">
        <f t="shared" si="4"/>
        <v>149141.12</v>
      </c>
      <c r="J81" s="57"/>
      <c r="K81" s="57"/>
      <c r="L81" s="57"/>
      <c r="M81" s="57"/>
      <c r="N81" s="57"/>
      <c r="O81" s="34"/>
      <c r="P81" s="57"/>
      <c r="Q81" s="6"/>
      <c r="R81" s="28"/>
      <c r="S81" s="6"/>
      <c r="T81" s="6"/>
      <c r="U81" s="6"/>
      <c r="V81" s="22"/>
      <c r="W81" s="57"/>
      <c r="X81" s="170"/>
    </row>
    <row r="82" spans="1:24" s="19" customFormat="1" thickTop="1" x14ac:dyDescent="0.3">
      <c r="A82" s="162"/>
      <c r="B82" s="2"/>
      <c r="C82" s="2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32"/>
      <c r="P82" s="10"/>
      <c r="Q82" s="15"/>
      <c r="R82" s="30"/>
      <c r="S82" s="15"/>
      <c r="T82" s="15"/>
      <c r="U82" s="15"/>
      <c r="V82" s="25"/>
      <c r="W82" s="10"/>
      <c r="X82" s="161"/>
    </row>
    <row r="83" spans="1:24" ht="14.45" x14ac:dyDescent="0.3">
      <c r="A83" s="162" t="s">
        <v>90</v>
      </c>
      <c r="B83" s="167"/>
      <c r="C83" s="167"/>
      <c r="D83" s="175">
        <f t="shared" ref="D83:Q83" si="5">SUM(D80+D60+D53+D47+D38+D31+D24+D7)</f>
        <v>17415547.039999999</v>
      </c>
      <c r="E83" s="175">
        <f t="shared" si="5"/>
        <v>0</v>
      </c>
      <c r="F83" s="175">
        <f t="shared" si="5"/>
        <v>18816155.309500001</v>
      </c>
      <c r="G83" s="175">
        <f t="shared" si="5"/>
        <v>4748421.37</v>
      </c>
      <c r="H83" s="175">
        <f t="shared" si="5"/>
        <v>0</v>
      </c>
      <c r="I83" s="175">
        <f t="shared" si="5"/>
        <v>5183386.2895000009</v>
      </c>
      <c r="J83" s="175">
        <f t="shared" si="5"/>
        <v>54600</v>
      </c>
      <c r="K83" s="175">
        <f t="shared" si="5"/>
        <v>0</v>
      </c>
      <c r="L83" s="175">
        <f t="shared" si="5"/>
        <v>54600</v>
      </c>
      <c r="M83" s="175">
        <f t="shared" si="5"/>
        <v>23000</v>
      </c>
      <c r="N83" s="175">
        <f t="shared" si="5"/>
        <v>229500</v>
      </c>
      <c r="O83" s="175">
        <f t="shared" si="5"/>
        <v>0</v>
      </c>
      <c r="P83" s="175">
        <f t="shared" si="5"/>
        <v>10246.08</v>
      </c>
      <c r="Q83" s="175">
        <f t="shared" si="5"/>
        <v>143803.57</v>
      </c>
      <c r="R83" s="175"/>
      <c r="S83" s="175"/>
      <c r="T83" s="175"/>
      <c r="U83" s="175"/>
      <c r="V83" s="175">
        <f>SUM(V80+V60+V53+V47+V38+V31+V24+V7)</f>
        <v>349</v>
      </c>
      <c r="W83" s="175">
        <f>SUM(W80+W60+W53+W47+W38+W31+W24+W7)</f>
        <v>806481.88</v>
      </c>
      <c r="X83" s="175">
        <f>SUM(X80+X60+X53+X47+X38+X31+X24+X7)</f>
        <v>1093481.6810000001</v>
      </c>
    </row>
    <row r="84" spans="1:24" ht="15.75" thickBot="1" x14ac:dyDescent="0.3">
      <c r="A84" s="167"/>
      <c r="B84" s="167"/>
      <c r="C84" s="167"/>
      <c r="D84" s="175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6"/>
      <c r="P84" s="175"/>
      <c r="Q84" s="175"/>
      <c r="R84" s="176"/>
      <c r="S84" s="175"/>
      <c r="T84" s="175"/>
      <c r="U84" s="175"/>
      <c r="V84" s="175"/>
      <c r="W84" s="175"/>
      <c r="X84" s="139"/>
    </row>
    <row r="85" spans="1:24" ht="15.75" thickBot="1" x14ac:dyDescent="0.3">
      <c r="A85" s="177" t="s">
        <v>146</v>
      </c>
      <c r="B85" s="63" t="s">
        <v>150</v>
      </c>
      <c r="C85" s="199" t="s">
        <v>151</v>
      </c>
      <c r="D85" s="200"/>
      <c r="E85" s="200"/>
      <c r="F85" s="201"/>
      <c r="G85" s="182"/>
      <c r="H85" s="139"/>
      <c r="I85" s="139"/>
      <c r="J85" s="139"/>
      <c r="K85" s="139"/>
      <c r="L85" s="139"/>
      <c r="M85" s="139"/>
      <c r="N85" s="139"/>
      <c r="O85" s="140"/>
      <c r="P85" s="139"/>
      <c r="Q85" s="163"/>
      <c r="R85" s="140"/>
      <c r="S85" s="139"/>
      <c r="T85" s="139"/>
      <c r="U85" s="139"/>
      <c r="V85" s="139"/>
      <c r="W85" s="139"/>
      <c r="X85" s="139"/>
    </row>
    <row r="86" spans="1:24" x14ac:dyDescent="0.25">
      <c r="A86" s="139"/>
      <c r="B86" s="178" t="s">
        <v>147</v>
      </c>
      <c r="C86" s="193" t="s">
        <v>145</v>
      </c>
      <c r="D86" s="193"/>
      <c r="E86" s="193"/>
      <c r="F86" s="194"/>
      <c r="G86" s="163"/>
      <c r="H86" s="139"/>
      <c r="I86" s="139"/>
      <c r="J86" s="139"/>
      <c r="K86" s="139"/>
      <c r="L86" s="139"/>
      <c r="M86" s="139"/>
      <c r="N86" s="139"/>
      <c r="O86" s="140"/>
      <c r="P86" s="139"/>
      <c r="Q86" s="139"/>
      <c r="R86" s="140"/>
      <c r="S86" s="139"/>
      <c r="T86" s="139"/>
      <c r="U86" s="139"/>
      <c r="V86" s="139"/>
      <c r="W86" s="139"/>
      <c r="X86" s="139"/>
    </row>
    <row r="87" spans="1:24" x14ac:dyDescent="0.25">
      <c r="A87" s="139"/>
      <c r="B87" s="179"/>
      <c r="C87" s="191" t="s">
        <v>148</v>
      </c>
      <c r="D87" s="191"/>
      <c r="E87" s="191"/>
      <c r="F87" s="192"/>
      <c r="G87" s="139"/>
      <c r="H87" s="139"/>
      <c r="I87" s="139"/>
      <c r="J87" s="139"/>
      <c r="K87" s="139"/>
      <c r="L87" s="139"/>
      <c r="M87" s="139"/>
      <c r="N87" s="139"/>
      <c r="O87" s="140"/>
      <c r="P87" s="139"/>
      <c r="Q87" s="139"/>
      <c r="R87" s="140"/>
      <c r="S87" s="139"/>
      <c r="T87" s="139"/>
      <c r="U87" s="139"/>
      <c r="V87" s="139"/>
      <c r="W87" s="139"/>
      <c r="X87" s="139"/>
    </row>
    <row r="88" spans="1:24" s="93" customFormat="1" x14ac:dyDescent="0.25">
      <c r="A88" s="139"/>
      <c r="B88" s="179"/>
      <c r="C88" s="191" t="s">
        <v>269</v>
      </c>
      <c r="D88" s="191"/>
      <c r="E88" s="191"/>
      <c r="F88" s="192"/>
      <c r="G88" s="139"/>
      <c r="H88" s="139"/>
      <c r="I88" s="139"/>
      <c r="J88" s="139"/>
      <c r="K88" s="139"/>
      <c r="L88" s="139"/>
      <c r="M88" s="139"/>
      <c r="N88" s="139"/>
      <c r="O88" s="140"/>
      <c r="P88" s="139"/>
      <c r="Q88" s="139"/>
      <c r="R88" s="140"/>
      <c r="S88" s="139"/>
      <c r="T88" s="139"/>
      <c r="U88" s="139"/>
      <c r="V88" s="139"/>
      <c r="W88" s="139"/>
      <c r="X88" s="139"/>
    </row>
    <row r="89" spans="1:24" ht="15.75" thickBot="1" x14ac:dyDescent="0.3">
      <c r="A89" s="139"/>
      <c r="B89" s="180"/>
      <c r="C89" s="195" t="s">
        <v>149</v>
      </c>
      <c r="D89" s="195"/>
      <c r="E89" s="195"/>
      <c r="F89" s="196"/>
      <c r="G89" s="139"/>
      <c r="H89" s="139"/>
      <c r="I89" s="139"/>
      <c r="J89" s="139"/>
      <c r="K89" s="139"/>
      <c r="L89" s="139"/>
      <c r="M89" s="139"/>
      <c r="N89" s="139"/>
      <c r="O89" s="140"/>
      <c r="P89" s="139"/>
      <c r="Q89" s="139"/>
      <c r="R89" s="140"/>
      <c r="S89" s="139"/>
      <c r="T89" s="139"/>
      <c r="U89" s="139"/>
      <c r="V89" s="139"/>
      <c r="W89" s="139"/>
      <c r="X89" s="139"/>
    </row>
    <row r="90" spans="1:24" x14ac:dyDescent="0.25">
      <c r="B90" s="65" t="s">
        <v>152</v>
      </c>
    </row>
  </sheetData>
  <sheetProtection password="CC37" sheet="1" objects="1" scenarios="1"/>
  <mergeCells count="13">
    <mergeCell ref="W4:X4"/>
    <mergeCell ref="C85:F85"/>
    <mergeCell ref="G5:I5"/>
    <mergeCell ref="D4:O4"/>
    <mergeCell ref="J5:L5"/>
    <mergeCell ref="R4:V4"/>
    <mergeCell ref="D5:F5"/>
    <mergeCell ref="P4:Q4"/>
    <mergeCell ref="E2:Q2"/>
    <mergeCell ref="C88:F88"/>
    <mergeCell ref="C86:F86"/>
    <mergeCell ref="C87:F87"/>
    <mergeCell ref="C89:F89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workbookViewId="0">
      <selection activeCell="G7" sqref="G7"/>
    </sheetView>
  </sheetViews>
  <sheetFormatPr defaultRowHeight="15" x14ac:dyDescent="0.25"/>
  <cols>
    <col min="1" max="1" width="31.5703125" customWidth="1"/>
  </cols>
  <sheetData>
    <row r="1" spans="1:8" ht="14.45" x14ac:dyDescent="0.3">
      <c r="A1" s="55"/>
      <c r="B1" s="55"/>
      <c r="C1" s="55"/>
      <c r="D1" s="55"/>
      <c r="E1" s="55"/>
    </row>
    <row r="2" spans="1:8" ht="15.75" x14ac:dyDescent="0.25">
      <c r="A2" s="213" t="s">
        <v>270</v>
      </c>
      <c r="B2" s="213"/>
      <c r="C2" s="213"/>
      <c r="D2" s="213"/>
      <c r="E2" s="213"/>
      <c r="F2" s="213"/>
      <c r="G2" s="213"/>
      <c r="H2" s="213"/>
    </row>
    <row r="3" spans="1:8" ht="16.149999999999999" thickBot="1" x14ac:dyDescent="0.35">
      <c r="A3" s="69"/>
      <c r="B3" s="66"/>
      <c r="C3" s="66"/>
      <c r="D3" s="66"/>
      <c r="E3" s="66"/>
    </row>
    <row r="4" spans="1:8" ht="14.45" x14ac:dyDescent="0.3">
      <c r="A4" s="72" t="s">
        <v>154</v>
      </c>
      <c r="B4" s="73">
        <v>138722</v>
      </c>
      <c r="C4" s="74" t="s">
        <v>155</v>
      </c>
      <c r="D4" s="66"/>
      <c r="E4" s="66"/>
    </row>
    <row r="5" spans="1:8" ht="14.45" x14ac:dyDescent="0.3">
      <c r="A5" s="75" t="s">
        <v>156</v>
      </c>
      <c r="B5" s="70">
        <v>44295</v>
      </c>
      <c r="C5" s="76" t="s">
        <v>155</v>
      </c>
      <c r="D5" s="66"/>
      <c r="E5" s="66"/>
    </row>
    <row r="6" spans="1:8" ht="16.149999999999999" x14ac:dyDescent="0.3">
      <c r="A6" s="75" t="s">
        <v>157</v>
      </c>
      <c r="B6" s="71">
        <v>67775</v>
      </c>
      <c r="C6" s="76" t="s">
        <v>158</v>
      </c>
      <c r="D6" s="66"/>
      <c r="E6" s="66"/>
    </row>
    <row r="7" spans="1:8" x14ac:dyDescent="0.25">
      <c r="A7" s="75" t="s">
        <v>159</v>
      </c>
      <c r="B7" s="71">
        <v>44666</v>
      </c>
      <c r="C7" s="76" t="s">
        <v>158</v>
      </c>
      <c r="D7" s="66"/>
      <c r="E7" s="66"/>
    </row>
    <row r="8" spans="1:8" x14ac:dyDescent="0.25">
      <c r="A8" s="75" t="s">
        <v>160</v>
      </c>
      <c r="B8" s="71">
        <v>7098</v>
      </c>
      <c r="C8" s="76" t="s">
        <v>155</v>
      </c>
      <c r="D8" s="66"/>
      <c r="E8" s="66"/>
    </row>
    <row r="9" spans="1:8" x14ac:dyDescent="0.25">
      <c r="A9" s="75" t="s">
        <v>161</v>
      </c>
      <c r="B9" s="71">
        <v>21018</v>
      </c>
      <c r="C9" s="76" t="s">
        <v>158</v>
      </c>
      <c r="D9" s="66"/>
      <c r="E9" s="66"/>
    </row>
    <row r="10" spans="1:8" thickBot="1" x14ac:dyDescent="0.35">
      <c r="A10" s="77" t="s">
        <v>162</v>
      </c>
      <c r="B10" s="78">
        <v>63</v>
      </c>
      <c r="C10" s="79" t="s">
        <v>163</v>
      </c>
      <c r="D10" s="66"/>
      <c r="E10" s="66"/>
    </row>
    <row r="11" spans="1:8" ht="14.45" x14ac:dyDescent="0.3">
      <c r="A11" s="68"/>
      <c r="B11" s="66"/>
      <c r="C11" s="68"/>
      <c r="D11" s="66"/>
      <c r="E11" s="66"/>
    </row>
    <row r="12" spans="1:8" ht="14.45" x14ac:dyDescent="0.3">
      <c r="A12" s="55"/>
      <c r="B12" s="55"/>
      <c r="C12" s="55"/>
      <c r="D12" s="55"/>
      <c r="E12" s="55"/>
    </row>
    <row r="13" spans="1:8" ht="14.45" x14ac:dyDescent="0.3">
      <c r="A13" s="55"/>
      <c r="B13" s="55"/>
      <c r="C13" s="55"/>
      <c r="D13" s="55"/>
      <c r="E13" s="55"/>
    </row>
    <row r="14" spans="1:8" ht="14.45" x14ac:dyDescent="0.3">
      <c r="A14" s="55"/>
      <c r="B14" s="55"/>
      <c r="C14" s="55"/>
      <c r="D14" s="55"/>
      <c r="E14" s="55"/>
    </row>
    <row r="15" spans="1:8" ht="14.45" x14ac:dyDescent="0.3">
      <c r="A15" s="55"/>
      <c r="B15" s="55"/>
      <c r="C15" s="55"/>
      <c r="D15" s="55"/>
      <c r="E15" s="55"/>
    </row>
    <row r="16" spans="1:8" ht="14.45" x14ac:dyDescent="0.3">
      <c r="A16" s="55"/>
      <c r="B16" s="55"/>
      <c r="C16" s="55"/>
      <c r="D16" s="55"/>
      <c r="E16" s="55"/>
    </row>
    <row r="17" spans="1:5" ht="14.45" x14ac:dyDescent="0.3">
      <c r="A17" s="55"/>
      <c r="B17" s="55"/>
      <c r="C17" s="55"/>
      <c r="D17" s="55"/>
      <c r="E17" s="55"/>
    </row>
    <row r="18" spans="1:5" ht="14.45" x14ac:dyDescent="0.3">
      <c r="A18" s="55"/>
      <c r="B18" s="55"/>
      <c r="C18" s="55"/>
      <c r="D18" s="55"/>
      <c r="E18" s="55"/>
    </row>
    <row r="19" spans="1:5" ht="14.45" x14ac:dyDescent="0.3">
      <c r="A19" s="55"/>
      <c r="B19" s="55"/>
      <c r="C19" s="55"/>
      <c r="D19" s="55"/>
      <c r="E19" s="55"/>
    </row>
    <row r="20" spans="1:5" ht="14.45" x14ac:dyDescent="0.3">
      <c r="A20" s="55"/>
      <c r="B20" s="55"/>
      <c r="C20" s="55"/>
      <c r="D20" s="55"/>
      <c r="E20" s="55"/>
    </row>
    <row r="21" spans="1:5" ht="14.45" x14ac:dyDescent="0.3">
      <c r="A21" s="55"/>
      <c r="B21" s="55"/>
      <c r="C21" s="55"/>
      <c r="D21" s="55"/>
      <c r="E21" s="55"/>
    </row>
    <row r="22" spans="1:5" ht="14.45" x14ac:dyDescent="0.3">
      <c r="A22" s="55"/>
      <c r="B22" s="55"/>
      <c r="C22" s="55"/>
      <c r="D22" s="55"/>
      <c r="E22" s="55"/>
    </row>
    <row r="23" spans="1:5" ht="14.45" x14ac:dyDescent="0.3">
      <c r="A23" s="55"/>
      <c r="B23" s="55"/>
      <c r="C23" s="55"/>
      <c r="D23" s="55"/>
      <c r="E23" s="55"/>
    </row>
    <row r="24" spans="1:5" ht="14.45" x14ac:dyDescent="0.3">
      <c r="A24" s="55"/>
      <c r="B24" s="55"/>
      <c r="C24" s="55"/>
      <c r="D24" s="55"/>
      <c r="E24" s="55"/>
    </row>
    <row r="25" spans="1:5" ht="14.45" x14ac:dyDescent="0.3">
      <c r="A25" s="55"/>
      <c r="B25" s="55"/>
      <c r="C25" s="55"/>
      <c r="D25" s="55"/>
      <c r="E25" s="55"/>
    </row>
    <row r="26" spans="1:5" ht="14.45" x14ac:dyDescent="0.3">
      <c r="A26" s="55"/>
      <c r="B26" s="55"/>
      <c r="C26" s="55"/>
      <c r="D26" s="55"/>
      <c r="E26" s="55"/>
    </row>
    <row r="27" spans="1:5" ht="17.45" x14ac:dyDescent="0.3">
      <c r="A27" s="55"/>
      <c r="B27" s="67"/>
      <c r="C27" s="55"/>
      <c r="D27" s="55"/>
      <c r="E27" s="55"/>
    </row>
  </sheetData>
  <sheetProtection password="CC37" sheet="1" objects="1" scenarios="1"/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24" sqref="B24"/>
    </sheetView>
  </sheetViews>
  <sheetFormatPr defaultRowHeight="15" x14ac:dyDescent="0.25"/>
  <cols>
    <col min="4" max="4" width="11.7109375" customWidth="1"/>
  </cols>
  <sheetData>
    <row r="1" spans="1:5" ht="14.45" x14ac:dyDescent="0.3">
      <c r="A1" s="55"/>
      <c r="B1" s="55"/>
      <c r="C1" s="55"/>
      <c r="D1" s="55"/>
      <c r="E1" s="55"/>
    </row>
    <row r="2" spans="1:5" ht="15.75" x14ac:dyDescent="0.25">
      <c r="A2" s="214" t="s">
        <v>271</v>
      </c>
      <c r="B2" s="214"/>
      <c r="C2" s="214"/>
      <c r="D2" s="214"/>
      <c r="E2" s="214"/>
    </row>
    <row r="3" spans="1:5" ht="15.6" x14ac:dyDescent="0.3">
      <c r="A3" s="80"/>
      <c r="B3" s="80"/>
      <c r="C3" s="83"/>
      <c r="D3" s="83"/>
      <c r="E3" s="83"/>
    </row>
    <row r="4" spans="1:5" x14ac:dyDescent="0.25">
      <c r="A4" s="84" t="s">
        <v>164</v>
      </c>
      <c r="B4" s="217" t="s">
        <v>165</v>
      </c>
      <c r="C4" s="217"/>
      <c r="D4" s="217"/>
      <c r="E4" s="217"/>
    </row>
    <row r="5" spans="1:5" x14ac:dyDescent="0.25">
      <c r="A5" s="85">
        <v>1</v>
      </c>
      <c r="B5" s="218" t="s">
        <v>166</v>
      </c>
      <c r="C5" s="218"/>
      <c r="D5" s="86" t="s">
        <v>167</v>
      </c>
      <c r="E5" s="87" t="s">
        <v>168</v>
      </c>
    </row>
    <row r="6" spans="1:5" x14ac:dyDescent="0.25">
      <c r="A6" s="88">
        <v>2</v>
      </c>
      <c r="B6" s="215" t="s">
        <v>169</v>
      </c>
      <c r="C6" s="215"/>
      <c r="D6" s="82" t="s">
        <v>170</v>
      </c>
      <c r="E6" s="89" t="s">
        <v>171</v>
      </c>
    </row>
    <row r="7" spans="1:5" x14ac:dyDescent="0.25">
      <c r="A7" s="88">
        <v>3</v>
      </c>
      <c r="B7" s="215" t="s">
        <v>172</v>
      </c>
      <c r="C7" s="215"/>
      <c r="D7" s="82" t="s">
        <v>170</v>
      </c>
      <c r="E7" s="89" t="s">
        <v>173</v>
      </c>
    </row>
    <row r="8" spans="1:5" x14ac:dyDescent="0.25">
      <c r="A8" s="88">
        <v>4</v>
      </c>
      <c r="B8" s="215" t="s">
        <v>174</v>
      </c>
      <c r="C8" s="215"/>
      <c r="D8" s="82" t="s">
        <v>175</v>
      </c>
      <c r="E8" s="89" t="s">
        <v>176</v>
      </c>
    </row>
    <row r="9" spans="1:5" x14ac:dyDescent="0.25">
      <c r="A9" s="88">
        <v>5</v>
      </c>
      <c r="B9" s="215" t="s">
        <v>177</v>
      </c>
      <c r="C9" s="215"/>
      <c r="D9" s="82" t="s">
        <v>178</v>
      </c>
      <c r="E9" s="89" t="s">
        <v>179</v>
      </c>
    </row>
    <row r="10" spans="1:5" ht="14.45" x14ac:dyDescent="0.3">
      <c r="A10" s="88">
        <v>6</v>
      </c>
      <c r="B10" s="215" t="s">
        <v>180</v>
      </c>
      <c r="C10" s="215"/>
      <c r="D10" s="82" t="s">
        <v>181</v>
      </c>
      <c r="E10" s="89" t="s">
        <v>182</v>
      </c>
    </row>
    <row r="11" spans="1:5" x14ac:dyDescent="0.25">
      <c r="A11" s="88">
        <v>7</v>
      </c>
      <c r="B11" s="215" t="s">
        <v>183</v>
      </c>
      <c r="C11" s="215"/>
      <c r="D11" s="82" t="s">
        <v>184</v>
      </c>
      <c r="E11" s="89" t="s">
        <v>185</v>
      </c>
    </row>
    <row r="12" spans="1:5" ht="14.45" x14ac:dyDescent="0.3">
      <c r="A12" s="90">
        <v>8</v>
      </c>
      <c r="B12" s="216" t="s">
        <v>186</v>
      </c>
      <c r="C12" s="216"/>
      <c r="D12" s="81"/>
      <c r="E12" s="91"/>
    </row>
  </sheetData>
  <sheetProtection password="CC37" sheet="1" objects="1" scenarios="1"/>
  <mergeCells count="10">
    <mergeCell ref="A2:E2"/>
    <mergeCell ref="B10:C10"/>
    <mergeCell ref="B11:C11"/>
    <mergeCell ref="B12:C12"/>
    <mergeCell ref="B4:E4"/>
    <mergeCell ref="B5:C5"/>
    <mergeCell ref="B6:C6"/>
    <mergeCell ref="B7:C7"/>
    <mergeCell ref="B8:C8"/>
    <mergeCell ref="B9:C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A21" sqref="A21"/>
    </sheetView>
  </sheetViews>
  <sheetFormatPr defaultRowHeight="15" x14ac:dyDescent="0.25"/>
  <cols>
    <col min="1" max="1" width="47.7109375" bestFit="1" customWidth="1"/>
    <col min="2" max="2" width="21.5703125" customWidth="1"/>
    <col min="3" max="3" width="19.7109375" bestFit="1" customWidth="1"/>
    <col min="4" max="4" width="9.140625" bestFit="1" customWidth="1"/>
  </cols>
  <sheetData>
    <row r="1" spans="1:4" ht="14.45" x14ac:dyDescent="0.3">
      <c r="A1" s="92"/>
      <c r="B1" s="92"/>
      <c r="C1" s="92"/>
      <c r="D1" s="92"/>
    </row>
    <row r="2" spans="1:4" ht="15.75" x14ac:dyDescent="0.25">
      <c r="A2" s="219" t="s">
        <v>272</v>
      </c>
      <c r="B2" s="219"/>
      <c r="C2" s="219"/>
      <c r="D2" s="219"/>
    </row>
    <row r="3" spans="1:4" ht="14.45" x14ac:dyDescent="0.3">
      <c r="A3" s="92"/>
      <c r="B3" s="92"/>
      <c r="C3" s="92"/>
      <c r="D3" s="92"/>
    </row>
    <row r="4" spans="1:4" ht="14.45" x14ac:dyDescent="0.3">
      <c r="A4" s="94" t="s">
        <v>187</v>
      </c>
      <c r="B4" s="96" t="s">
        <v>188</v>
      </c>
      <c r="C4" s="95" t="s">
        <v>189</v>
      </c>
      <c r="D4" s="100" t="s">
        <v>190</v>
      </c>
    </row>
    <row r="5" spans="1:4" x14ac:dyDescent="0.25">
      <c r="A5" s="94" t="s">
        <v>191</v>
      </c>
      <c r="B5" s="183">
        <v>3269.6</v>
      </c>
      <c r="C5" s="99">
        <v>2000</v>
      </c>
      <c r="D5" s="101">
        <v>2</v>
      </c>
    </row>
    <row r="6" spans="1:4" x14ac:dyDescent="0.25">
      <c r="A6" s="94" t="s">
        <v>192</v>
      </c>
      <c r="B6" s="183">
        <v>2200</v>
      </c>
      <c r="C6" s="99">
        <v>2000</v>
      </c>
      <c r="D6" s="101">
        <v>2</v>
      </c>
    </row>
    <row r="7" spans="1:4" x14ac:dyDescent="0.25">
      <c r="A7" s="94" t="s">
        <v>193</v>
      </c>
      <c r="B7" s="183">
        <v>794.22</v>
      </c>
      <c r="C7" s="97">
        <v>500</v>
      </c>
      <c r="D7" s="103">
        <v>1</v>
      </c>
    </row>
    <row r="8" spans="1:4" ht="30" x14ac:dyDescent="0.25">
      <c r="A8" s="94" t="s">
        <v>194</v>
      </c>
      <c r="B8" s="183">
        <v>4505.22</v>
      </c>
      <c r="C8" s="99">
        <v>2000</v>
      </c>
      <c r="D8" s="101">
        <v>2</v>
      </c>
    </row>
    <row r="9" spans="1:4" x14ac:dyDescent="0.25">
      <c r="A9" s="94" t="s">
        <v>195</v>
      </c>
      <c r="B9" s="183">
        <v>3269.6</v>
      </c>
      <c r="C9" s="99">
        <v>2000</v>
      </c>
      <c r="D9" s="101">
        <v>2</v>
      </c>
    </row>
    <row r="10" spans="1:4" x14ac:dyDescent="0.25">
      <c r="A10" s="94" t="s">
        <v>196</v>
      </c>
      <c r="B10" s="183">
        <v>3269.6</v>
      </c>
      <c r="C10" s="99">
        <v>2000</v>
      </c>
      <c r="D10" s="101">
        <v>2</v>
      </c>
    </row>
    <row r="11" spans="1:4" x14ac:dyDescent="0.25">
      <c r="A11" s="95" t="s">
        <v>197</v>
      </c>
      <c r="B11" s="183">
        <v>3996.11</v>
      </c>
      <c r="C11" s="99">
        <v>2000</v>
      </c>
      <c r="D11" s="101">
        <v>2</v>
      </c>
    </row>
    <row r="12" spans="1:4" x14ac:dyDescent="0.25">
      <c r="A12" s="95" t="s">
        <v>197</v>
      </c>
      <c r="B12" s="183">
        <v>3996.11</v>
      </c>
      <c r="C12" s="99">
        <v>2000</v>
      </c>
      <c r="D12" s="101">
        <v>2</v>
      </c>
    </row>
    <row r="13" spans="1:4" x14ac:dyDescent="0.25">
      <c r="A13" s="95" t="s">
        <v>198</v>
      </c>
      <c r="B13" s="183">
        <v>12240</v>
      </c>
      <c r="C13" s="98">
        <v>5000</v>
      </c>
      <c r="D13" s="102">
        <v>3</v>
      </c>
    </row>
    <row r="14" spans="1:4" x14ac:dyDescent="0.25">
      <c r="A14" s="95" t="s">
        <v>199</v>
      </c>
      <c r="B14" s="183">
        <v>3564</v>
      </c>
      <c r="C14" s="99">
        <v>2000</v>
      </c>
      <c r="D14" s="101">
        <v>2</v>
      </c>
    </row>
    <row r="15" spans="1:4" x14ac:dyDescent="0.25">
      <c r="A15" s="95" t="s">
        <v>200</v>
      </c>
      <c r="B15" s="183">
        <v>3564</v>
      </c>
      <c r="C15" s="99">
        <v>2000</v>
      </c>
      <c r="D15" s="101">
        <v>2</v>
      </c>
    </row>
    <row r="16" spans="1:4" x14ac:dyDescent="0.25">
      <c r="A16" s="95" t="s">
        <v>201</v>
      </c>
      <c r="B16" s="183">
        <v>3564</v>
      </c>
      <c r="C16" s="99">
        <v>2000</v>
      </c>
      <c r="D16" s="101">
        <v>2</v>
      </c>
    </row>
    <row r="17" spans="1:4" x14ac:dyDescent="0.25">
      <c r="A17" s="95" t="s">
        <v>202</v>
      </c>
      <c r="B17" s="183">
        <v>3564</v>
      </c>
      <c r="C17" s="99">
        <v>2000</v>
      </c>
      <c r="D17" s="101">
        <v>2</v>
      </c>
    </row>
    <row r="18" spans="1:4" x14ac:dyDescent="0.25">
      <c r="A18" s="95" t="s">
        <v>195</v>
      </c>
      <c r="B18" s="183">
        <v>3269.6</v>
      </c>
      <c r="C18" s="99">
        <v>2000</v>
      </c>
      <c r="D18" s="101">
        <v>2</v>
      </c>
    </row>
    <row r="19" spans="1:4" x14ac:dyDescent="0.25">
      <c r="A19" s="95" t="s">
        <v>196</v>
      </c>
      <c r="B19" s="183">
        <v>3269.6</v>
      </c>
      <c r="C19" s="99">
        <v>2000</v>
      </c>
      <c r="D19" s="101">
        <v>2</v>
      </c>
    </row>
    <row r="20" spans="1:4" ht="14.45" x14ac:dyDescent="0.3">
      <c r="A20" s="93"/>
      <c r="B20" s="58">
        <v>58335.66</v>
      </c>
      <c r="C20" s="93"/>
      <c r="D20" s="93"/>
    </row>
    <row r="21" spans="1:4" x14ac:dyDescent="0.25">
      <c r="A21" s="93" t="s">
        <v>203</v>
      </c>
      <c r="B21" s="58"/>
      <c r="C21" s="93"/>
      <c r="D21" s="93"/>
    </row>
    <row r="22" spans="1:4" ht="14.45" x14ac:dyDescent="0.3">
      <c r="A22" s="93"/>
      <c r="B22" s="58"/>
      <c r="C22" s="93"/>
      <c r="D22" s="93"/>
    </row>
    <row r="23" spans="1:4" ht="14.45" x14ac:dyDescent="0.3">
      <c r="A23" s="93"/>
      <c r="B23" s="58"/>
      <c r="C23" s="93"/>
      <c r="D23" s="93"/>
    </row>
    <row r="24" spans="1:4" ht="14.45" x14ac:dyDescent="0.3">
      <c r="A24" s="104" t="s">
        <v>204</v>
      </c>
      <c r="B24" s="184">
        <v>794.22</v>
      </c>
      <c r="C24" s="93"/>
      <c r="D24" s="93"/>
    </row>
    <row r="25" spans="1:4" ht="14.45" x14ac:dyDescent="0.3">
      <c r="A25" s="106" t="s">
        <v>205</v>
      </c>
      <c r="B25" s="185">
        <v>45301.440000000002</v>
      </c>
      <c r="C25" s="93"/>
      <c r="D25" s="93"/>
    </row>
    <row r="26" spans="1:4" ht="14.45" x14ac:dyDescent="0.3">
      <c r="A26" s="105" t="s">
        <v>206</v>
      </c>
      <c r="B26" s="186">
        <v>12240</v>
      </c>
      <c r="C26" s="93"/>
      <c r="D26" s="93"/>
    </row>
    <row r="27" spans="1:4" ht="14.45" x14ac:dyDescent="0.3">
      <c r="A27" s="93" t="s">
        <v>90</v>
      </c>
      <c r="B27" s="58">
        <v>58335.66</v>
      </c>
      <c r="C27" s="93"/>
      <c r="D27" s="93"/>
    </row>
    <row r="28" spans="1:4" ht="14.45" x14ac:dyDescent="0.3">
      <c r="B28" s="58"/>
    </row>
  </sheetData>
  <sheetProtection password="CC37" sheet="1" objects="1" scenarios="1"/>
  <mergeCells count="1">
    <mergeCell ref="A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C18" sqref="C18"/>
    </sheetView>
  </sheetViews>
  <sheetFormatPr defaultRowHeight="15" x14ac:dyDescent="0.25"/>
  <cols>
    <col min="2" max="2" width="6" customWidth="1"/>
    <col min="3" max="3" width="44.28515625" customWidth="1"/>
    <col min="4" max="4" width="7" customWidth="1"/>
    <col min="5" max="5" width="14.28515625" customWidth="1"/>
    <col min="6" max="6" width="31.28515625" customWidth="1"/>
    <col min="7" max="7" width="18.42578125" customWidth="1"/>
    <col min="8" max="8" width="29" customWidth="1"/>
  </cols>
  <sheetData>
    <row r="1" spans="1:9" ht="15.75" x14ac:dyDescent="0.25">
      <c r="A1" s="107"/>
      <c r="B1" s="214" t="s">
        <v>273</v>
      </c>
      <c r="C1" s="214"/>
      <c r="D1" s="214"/>
      <c r="E1" s="214"/>
      <c r="F1" s="214"/>
      <c r="G1" s="214"/>
      <c r="H1" s="214"/>
      <c r="I1" s="214"/>
    </row>
    <row r="2" spans="1:9" ht="17.45" x14ac:dyDescent="0.3">
      <c r="A2" s="107"/>
      <c r="B2" s="109"/>
      <c r="C2" s="109"/>
      <c r="D2" s="109"/>
      <c r="E2" s="109"/>
      <c r="F2" s="109"/>
      <c r="G2" s="109"/>
      <c r="H2" s="109"/>
      <c r="I2" s="109"/>
    </row>
    <row r="3" spans="1:9" thickBot="1" x14ac:dyDescent="0.35">
      <c r="A3" s="107"/>
      <c r="B3" s="107"/>
      <c r="C3" s="107"/>
      <c r="D3" s="107"/>
      <c r="E3" s="107"/>
      <c r="F3" s="107"/>
      <c r="G3" s="107"/>
      <c r="H3" s="107"/>
      <c r="I3" s="107"/>
    </row>
    <row r="4" spans="1:9" ht="15.75" thickBot="1" x14ac:dyDescent="0.3">
      <c r="A4" s="107"/>
      <c r="B4" s="119" t="s">
        <v>207</v>
      </c>
      <c r="C4" s="136" t="s">
        <v>208</v>
      </c>
      <c r="D4" s="136" t="s">
        <v>209</v>
      </c>
      <c r="E4" s="136" t="s">
        <v>210</v>
      </c>
      <c r="F4" s="136" t="s">
        <v>211</v>
      </c>
      <c r="G4" s="136" t="s">
        <v>212</v>
      </c>
      <c r="H4" s="137" t="s">
        <v>213</v>
      </c>
      <c r="I4" s="137" t="s">
        <v>214</v>
      </c>
    </row>
    <row r="5" spans="1:9" ht="15.75" thickBot="1" x14ac:dyDescent="0.3">
      <c r="A5" s="108"/>
      <c r="B5" s="122" t="s">
        <v>2</v>
      </c>
      <c r="C5" s="130" t="s">
        <v>215</v>
      </c>
      <c r="D5" s="130">
        <v>2010</v>
      </c>
      <c r="E5" s="124" t="s">
        <v>216</v>
      </c>
      <c r="F5" s="131">
        <v>3057</v>
      </c>
      <c r="G5" s="124" t="s">
        <v>217</v>
      </c>
      <c r="H5" s="125">
        <v>7000</v>
      </c>
      <c r="I5" s="132"/>
    </row>
    <row r="6" spans="1:9" thickBot="1" x14ac:dyDescent="0.35">
      <c r="A6" s="108"/>
      <c r="B6" s="111" t="s">
        <v>9</v>
      </c>
      <c r="C6" s="110" t="s">
        <v>218</v>
      </c>
      <c r="D6" s="110"/>
      <c r="E6" s="117" t="s">
        <v>219</v>
      </c>
      <c r="F6" s="117" t="s">
        <v>220</v>
      </c>
      <c r="G6" s="117" t="s">
        <v>221</v>
      </c>
      <c r="H6" s="125">
        <v>7000</v>
      </c>
      <c r="I6" s="133"/>
    </row>
    <row r="7" spans="1:9" ht="15.75" thickBot="1" x14ac:dyDescent="0.3">
      <c r="A7" s="108"/>
      <c r="B7" s="111" t="s">
        <v>3</v>
      </c>
      <c r="C7" s="110" t="s">
        <v>222</v>
      </c>
      <c r="D7" s="110"/>
      <c r="E7" s="117" t="s">
        <v>223</v>
      </c>
      <c r="F7" s="117" t="s">
        <v>224</v>
      </c>
      <c r="G7" s="118"/>
      <c r="H7" s="125">
        <v>7000</v>
      </c>
      <c r="I7" s="133"/>
    </row>
    <row r="8" spans="1:9" ht="15.75" thickBot="1" x14ac:dyDescent="0.3">
      <c r="A8" s="108"/>
      <c r="B8" s="111" t="s">
        <v>4</v>
      </c>
      <c r="C8" s="113" t="s">
        <v>225</v>
      </c>
      <c r="D8" s="113"/>
      <c r="E8" s="117" t="s">
        <v>223</v>
      </c>
      <c r="F8" s="117" t="s">
        <v>224</v>
      </c>
      <c r="G8" s="117"/>
      <c r="H8" s="125">
        <v>7000</v>
      </c>
      <c r="I8" s="133"/>
    </row>
    <row r="9" spans="1:9" x14ac:dyDescent="0.25">
      <c r="A9" s="108"/>
      <c r="B9" s="111" t="s">
        <v>23</v>
      </c>
      <c r="C9" s="113" t="s">
        <v>226</v>
      </c>
      <c r="D9" s="113">
        <v>2011</v>
      </c>
      <c r="E9" s="117"/>
      <c r="F9" s="117"/>
      <c r="G9" s="117" t="s">
        <v>227</v>
      </c>
      <c r="H9" s="125">
        <v>7000</v>
      </c>
      <c r="I9" s="133"/>
    </row>
    <row r="10" spans="1:9" ht="15.75" thickBot="1" x14ac:dyDescent="0.3">
      <c r="A10" s="108"/>
      <c r="B10" s="112" t="s">
        <v>24</v>
      </c>
      <c r="C10" s="126" t="s">
        <v>228</v>
      </c>
      <c r="D10" s="126">
        <v>2013</v>
      </c>
      <c r="E10" s="127" t="s">
        <v>229</v>
      </c>
      <c r="F10" s="127" t="s">
        <v>230</v>
      </c>
      <c r="G10" s="127"/>
      <c r="H10" s="115">
        <v>6800</v>
      </c>
      <c r="I10" s="134" t="s">
        <v>231</v>
      </c>
    </row>
    <row r="11" spans="1:9" thickBot="1" x14ac:dyDescent="0.35">
      <c r="A11" s="107"/>
      <c r="B11" s="107"/>
      <c r="C11" s="107"/>
      <c r="D11" s="107"/>
      <c r="E11" s="116"/>
      <c r="F11" s="116"/>
      <c r="G11" s="116"/>
      <c r="H11" s="107"/>
      <c r="I11" s="107"/>
    </row>
    <row r="12" spans="1:9" ht="15.75" thickBot="1" x14ac:dyDescent="0.3">
      <c r="A12" s="107"/>
      <c r="B12" s="119" t="s">
        <v>207</v>
      </c>
      <c r="C12" s="120" t="s">
        <v>232</v>
      </c>
      <c r="D12" s="128"/>
      <c r="E12" s="129" t="s">
        <v>210</v>
      </c>
      <c r="F12" s="120" t="s">
        <v>211</v>
      </c>
      <c r="G12" s="120" t="s">
        <v>212</v>
      </c>
      <c r="H12" s="121" t="s">
        <v>233</v>
      </c>
      <c r="I12" s="121" t="s">
        <v>214</v>
      </c>
    </row>
    <row r="13" spans="1:9" x14ac:dyDescent="0.25">
      <c r="A13" s="107"/>
      <c r="B13" s="122" t="s">
        <v>2</v>
      </c>
      <c r="C13" s="123" t="s">
        <v>234</v>
      </c>
      <c r="D13" s="123">
        <v>2013</v>
      </c>
      <c r="E13" s="124" t="s">
        <v>235</v>
      </c>
      <c r="F13" s="124" t="s">
        <v>236</v>
      </c>
      <c r="G13" s="124" t="s">
        <v>237</v>
      </c>
      <c r="H13" s="125">
        <v>9906.4</v>
      </c>
      <c r="I13" s="132"/>
    </row>
    <row r="14" spans="1:9" x14ac:dyDescent="0.25">
      <c r="A14" s="107"/>
      <c r="B14" s="111" t="s">
        <v>9</v>
      </c>
      <c r="C14" s="113" t="s">
        <v>238</v>
      </c>
      <c r="D14" s="113">
        <v>2011</v>
      </c>
      <c r="E14" s="117" t="s">
        <v>235</v>
      </c>
      <c r="F14" s="117" t="s">
        <v>239</v>
      </c>
      <c r="G14" s="117" t="s">
        <v>240</v>
      </c>
      <c r="H14" s="114">
        <v>7000</v>
      </c>
      <c r="I14" s="133"/>
    </row>
    <row r="15" spans="1:9" x14ac:dyDescent="0.25">
      <c r="A15" s="107"/>
      <c r="B15" s="111" t="s">
        <v>3</v>
      </c>
      <c r="C15" s="113" t="s">
        <v>241</v>
      </c>
      <c r="D15" s="113">
        <v>2011</v>
      </c>
      <c r="E15" s="117" t="s">
        <v>235</v>
      </c>
      <c r="F15" s="117" t="s">
        <v>242</v>
      </c>
      <c r="G15" s="117" t="s">
        <v>243</v>
      </c>
      <c r="H15" s="114">
        <v>7000</v>
      </c>
      <c r="I15" s="133"/>
    </row>
    <row r="16" spans="1:9" x14ac:dyDescent="0.25">
      <c r="A16" s="107"/>
      <c r="B16" s="111" t="s">
        <v>4</v>
      </c>
      <c r="C16" s="113" t="s">
        <v>244</v>
      </c>
      <c r="D16" s="113">
        <v>2011</v>
      </c>
      <c r="E16" s="117" t="s">
        <v>235</v>
      </c>
      <c r="F16" s="117" t="s">
        <v>239</v>
      </c>
      <c r="G16" s="117" t="s">
        <v>240</v>
      </c>
      <c r="H16" s="114">
        <v>7000</v>
      </c>
      <c r="I16" s="133"/>
    </row>
    <row r="17" spans="2:9" x14ac:dyDescent="0.25">
      <c r="B17" s="111" t="s">
        <v>23</v>
      </c>
      <c r="C17" s="113" t="s">
        <v>245</v>
      </c>
      <c r="D17" s="113"/>
      <c r="E17" s="117" t="s">
        <v>246</v>
      </c>
      <c r="F17" s="117" t="s">
        <v>247</v>
      </c>
      <c r="G17" s="117" t="s">
        <v>248</v>
      </c>
      <c r="H17" s="114">
        <v>7000</v>
      </c>
      <c r="I17" s="133"/>
    </row>
    <row r="18" spans="2:9" x14ac:dyDescent="0.25">
      <c r="B18" s="111" t="s">
        <v>24</v>
      </c>
      <c r="C18" s="113" t="s">
        <v>249</v>
      </c>
      <c r="D18" s="113">
        <v>2007</v>
      </c>
      <c r="E18" s="117" t="s">
        <v>250</v>
      </c>
      <c r="F18" s="117"/>
      <c r="G18" s="117"/>
      <c r="H18" s="114">
        <v>3800</v>
      </c>
      <c r="I18" s="133" t="s">
        <v>251</v>
      </c>
    </row>
    <row r="19" spans="2:9" x14ac:dyDescent="0.25">
      <c r="B19" s="111" t="s">
        <v>28</v>
      </c>
      <c r="C19" s="113" t="s">
        <v>252</v>
      </c>
      <c r="D19" s="113">
        <v>2006</v>
      </c>
      <c r="E19" s="117" t="s">
        <v>250</v>
      </c>
      <c r="F19" s="117" t="s">
        <v>253</v>
      </c>
      <c r="G19" s="117" t="s">
        <v>254</v>
      </c>
      <c r="H19" s="114">
        <v>7000</v>
      </c>
      <c r="I19" s="133"/>
    </row>
    <row r="20" spans="2:9" ht="15.75" thickBot="1" x14ac:dyDescent="0.3">
      <c r="B20" s="112" t="s">
        <v>39</v>
      </c>
      <c r="C20" s="126" t="s">
        <v>255</v>
      </c>
      <c r="D20" s="126">
        <v>2012</v>
      </c>
      <c r="E20" s="127" t="s">
        <v>235</v>
      </c>
      <c r="F20" s="127" t="s">
        <v>256</v>
      </c>
      <c r="G20" s="127" t="s">
        <v>257</v>
      </c>
      <c r="H20" s="115">
        <v>12400</v>
      </c>
      <c r="I20" s="134"/>
    </row>
    <row r="22" spans="2:9" x14ac:dyDescent="0.25">
      <c r="B22" s="107"/>
      <c r="C22" s="107" t="s">
        <v>59</v>
      </c>
      <c r="D22" s="107"/>
      <c r="E22" s="107"/>
      <c r="F22" s="107"/>
      <c r="G22" s="107"/>
      <c r="H22" s="135">
        <v>41800</v>
      </c>
      <c r="I22" s="107"/>
    </row>
    <row r="23" spans="2:9" x14ac:dyDescent="0.25">
      <c r="B23" s="107"/>
      <c r="C23" s="107" t="s">
        <v>60</v>
      </c>
      <c r="D23" s="107"/>
      <c r="E23" s="107"/>
      <c r="F23" s="107"/>
      <c r="G23" s="107"/>
      <c r="H23" s="135">
        <v>61106.400000000001</v>
      </c>
      <c r="I23" s="107"/>
    </row>
    <row r="24" spans="2:9" ht="14.45" x14ac:dyDescent="0.3">
      <c r="B24" s="107"/>
      <c r="C24" s="107" t="s">
        <v>90</v>
      </c>
      <c r="D24" s="107"/>
      <c r="E24" s="107"/>
      <c r="F24" s="107"/>
      <c r="G24" s="107"/>
      <c r="H24" s="135">
        <v>102906.4</v>
      </c>
      <c r="I24" s="107"/>
    </row>
    <row r="26" spans="2:9" x14ac:dyDescent="0.25">
      <c r="B26" s="107"/>
      <c r="C26" s="107" t="s">
        <v>258</v>
      </c>
      <c r="D26" s="107"/>
      <c r="E26" s="107"/>
      <c r="F26" s="107"/>
      <c r="G26" s="107"/>
      <c r="H26" s="107"/>
      <c r="I26" s="107"/>
    </row>
  </sheetData>
  <sheetProtection password="CC37" sheet="1" objects="1" scenarios="1"/>
  <mergeCells count="1">
    <mergeCell ref="B1:I1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SKUPAJ</vt:lpstr>
      <vt:lpstr>Javne poti, zelene površine</vt:lpstr>
      <vt:lpstr>Otroška igrišča</vt:lpstr>
      <vt:lpstr>BUS postajališča</vt:lpstr>
      <vt:lpstr>Črpališča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</dc:creator>
  <cp:lastModifiedBy>Polajzar Bostjan</cp:lastModifiedBy>
  <cp:lastPrinted>2015-11-16T07:39:20Z</cp:lastPrinted>
  <dcterms:created xsi:type="dcterms:W3CDTF">2015-09-21T12:24:13Z</dcterms:created>
  <dcterms:modified xsi:type="dcterms:W3CDTF">2015-11-16T07:40:26Z</dcterms:modified>
</cp:coreProperties>
</file>